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FIRMA\Projekt SSÚD\260120 EXPORT TENDR slepý\"/>
    </mc:Choice>
  </mc:AlternateContent>
  <xr:revisionPtr revIDLastSave="0" documentId="13_ncr:1_{30CF2FEC-C237-4012-B589-922CE885C95E}" xr6:coauthVersionLast="47" xr6:coauthVersionMax="47" xr10:uidLastSave="{00000000-0000-0000-0000-000000000000}"/>
  <bookViews>
    <workbookView xWindow="-120" yWindow="-120" windowWidth="29040" windowHeight="164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721 1 Pol" sheetId="12" r:id="rId4"/>
    <sheet name="724 1 Pol" sheetId="13" r:id="rId5"/>
    <sheet name="725 1 Pol" sheetId="14" r:id="rId6"/>
    <sheet name="728 1 Pol" sheetId="15" r:id="rId7"/>
  </sheets>
  <externalReferences>
    <externalReference r:id="rId8"/>
  </externalReferences>
  <definedNames>
    <definedName name="CelkemDPHVypocet" localSheetId="1">Stavba!$H$49</definedName>
    <definedName name="CenaCelkem">Stavba!$G$29</definedName>
    <definedName name="CenaCelkemBezDPH">Stavba!$G$28</definedName>
    <definedName name="CenaCelkemVypocet" localSheetId="1">Stavba!$I$49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'721 1 Pol'!$1:$7</definedName>
    <definedName name="_xlnm.Print_Titles" localSheetId="4">'724 1 Pol'!$1:$7</definedName>
    <definedName name="_xlnm.Print_Titles" localSheetId="5">'725 1 Pol'!$1:$7</definedName>
    <definedName name="_xlnm.Print_Titles" localSheetId="6">'728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'721 1 Pol'!$A$1:$Y$35</definedName>
    <definedName name="_xlnm.Print_Area" localSheetId="4">'724 1 Pol'!$A$1:$Y$24</definedName>
    <definedName name="_xlnm.Print_Area" localSheetId="5">'725 1 Pol'!$A$1:$Y$44</definedName>
    <definedName name="_xlnm.Print_Area" localSheetId="6">'728 1 Pol'!$A$1:$Y$15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Stavba!$F$49</definedName>
    <definedName name="ZakladDPHZakl">Stavba!$G$25</definedName>
    <definedName name="ZakladDPHZaklVypocet" localSheetId="1">Stavba!$G$49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1" l="1"/>
  <c r="I66" i="1"/>
  <c r="G48" i="1"/>
  <c r="F48" i="1"/>
  <c r="G47" i="1"/>
  <c r="F47" i="1"/>
  <c r="G46" i="1"/>
  <c r="F46" i="1"/>
  <c r="G45" i="1"/>
  <c r="F45" i="1"/>
  <c r="G44" i="1"/>
  <c r="F44" i="1"/>
  <c r="G43" i="1"/>
  <c r="F43" i="1"/>
  <c r="H43" i="1" s="1"/>
  <c r="I43" i="1" s="1"/>
  <c r="G14" i="15"/>
  <c r="BA12" i="15"/>
  <c r="BA10" i="15"/>
  <c r="G9" i="15"/>
  <c r="M9" i="15" s="1"/>
  <c r="M8" i="15" s="1"/>
  <c r="I9" i="15"/>
  <c r="I8" i="15" s="1"/>
  <c r="K9" i="15"/>
  <c r="K8" i="15" s="1"/>
  <c r="O9" i="15"/>
  <c r="O8" i="15" s="1"/>
  <c r="Q9" i="15"/>
  <c r="Q8" i="15" s="1"/>
  <c r="V9" i="15"/>
  <c r="G11" i="15"/>
  <c r="I11" i="15"/>
  <c r="K11" i="15"/>
  <c r="M11" i="15"/>
  <c r="O11" i="15"/>
  <c r="Q11" i="15"/>
  <c r="V11" i="15"/>
  <c r="V8" i="15" s="1"/>
  <c r="AE14" i="15"/>
  <c r="G43" i="14"/>
  <c r="BA33" i="14"/>
  <c r="BA25" i="14"/>
  <c r="BA14" i="14"/>
  <c r="BA10" i="14"/>
  <c r="G8" i="14"/>
  <c r="G9" i="14"/>
  <c r="M9" i="14" s="1"/>
  <c r="I9" i="14"/>
  <c r="K9" i="14"/>
  <c r="O9" i="14"/>
  <c r="Q9" i="14"/>
  <c r="V9" i="14"/>
  <c r="G11" i="14"/>
  <c r="I11" i="14"/>
  <c r="I8" i="14" s="1"/>
  <c r="K11" i="14"/>
  <c r="K8" i="14" s="1"/>
  <c r="M11" i="14"/>
  <c r="O11" i="14"/>
  <c r="O8" i="14" s="1"/>
  <c r="Q11" i="14"/>
  <c r="Q8" i="14" s="1"/>
  <c r="V11" i="14"/>
  <c r="G13" i="14"/>
  <c r="I13" i="14"/>
  <c r="K13" i="14"/>
  <c r="M13" i="14"/>
  <c r="O13" i="14"/>
  <c r="Q13" i="14"/>
  <c r="V13" i="14"/>
  <c r="G15" i="14"/>
  <c r="I15" i="14"/>
  <c r="K15" i="14"/>
  <c r="M15" i="14"/>
  <c r="O15" i="14"/>
  <c r="Q15" i="14"/>
  <c r="V15" i="14"/>
  <c r="G18" i="14"/>
  <c r="M18" i="14" s="1"/>
  <c r="I18" i="14"/>
  <c r="K18" i="14"/>
  <c r="O18" i="14"/>
  <c r="Q18" i="14"/>
  <c r="V18" i="14"/>
  <c r="G21" i="14"/>
  <c r="M21" i="14" s="1"/>
  <c r="I21" i="14"/>
  <c r="K21" i="14"/>
  <c r="O21" i="14"/>
  <c r="Q21" i="14"/>
  <c r="V21" i="14"/>
  <c r="G23" i="14"/>
  <c r="I23" i="14"/>
  <c r="K23" i="14"/>
  <c r="M23" i="14"/>
  <c r="O23" i="14"/>
  <c r="Q23" i="14"/>
  <c r="V23" i="14"/>
  <c r="G24" i="14"/>
  <c r="I24" i="14"/>
  <c r="K24" i="14"/>
  <c r="M24" i="14"/>
  <c r="O24" i="14"/>
  <c r="Q24" i="14"/>
  <c r="V24" i="14"/>
  <c r="G26" i="14"/>
  <c r="I26" i="14"/>
  <c r="K26" i="14"/>
  <c r="M26" i="14"/>
  <c r="O26" i="14"/>
  <c r="Q26" i="14"/>
  <c r="V26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0" i="14"/>
  <c r="M30" i="14" s="1"/>
  <c r="I30" i="14"/>
  <c r="K30" i="14"/>
  <c r="O30" i="14"/>
  <c r="Q30" i="14"/>
  <c r="V30" i="14"/>
  <c r="V8" i="14" s="1"/>
  <c r="G31" i="14"/>
  <c r="M31" i="14" s="1"/>
  <c r="I31" i="14"/>
  <c r="K31" i="14"/>
  <c r="O31" i="14"/>
  <c r="Q31" i="14"/>
  <c r="V31" i="14"/>
  <c r="G32" i="14"/>
  <c r="I32" i="14"/>
  <c r="K32" i="14"/>
  <c r="M32" i="14"/>
  <c r="O32" i="14"/>
  <c r="Q32" i="14"/>
  <c r="V32" i="14"/>
  <c r="G34" i="14"/>
  <c r="I34" i="14"/>
  <c r="K34" i="14"/>
  <c r="M34" i="14"/>
  <c r="O34" i="14"/>
  <c r="Q34" i="14"/>
  <c r="V34" i="14"/>
  <c r="G35" i="14"/>
  <c r="I35" i="14"/>
  <c r="K35" i="14"/>
  <c r="M35" i="14"/>
  <c r="O35" i="14"/>
  <c r="Q35" i="14"/>
  <c r="V35" i="14"/>
  <c r="G36" i="14"/>
  <c r="M36" i="14" s="1"/>
  <c r="I36" i="14"/>
  <c r="K36" i="14"/>
  <c r="O36" i="14"/>
  <c r="Q36" i="14"/>
  <c r="V36" i="14"/>
  <c r="G37" i="14"/>
  <c r="M37" i="14" s="1"/>
  <c r="I37" i="14"/>
  <c r="K37" i="14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M41" i="14" s="1"/>
  <c r="I41" i="14"/>
  <c r="K41" i="14"/>
  <c r="O41" i="14"/>
  <c r="Q41" i="14"/>
  <c r="V41" i="14"/>
  <c r="AE43" i="14"/>
  <c r="AF43" i="14"/>
  <c r="G23" i="13"/>
  <c r="BA13" i="13"/>
  <c r="BA10" i="13"/>
  <c r="G9" i="13"/>
  <c r="M9" i="13" s="1"/>
  <c r="I9" i="13"/>
  <c r="I8" i="13" s="1"/>
  <c r="K9" i="13"/>
  <c r="K8" i="13" s="1"/>
  <c r="O9" i="13"/>
  <c r="Q9" i="13"/>
  <c r="V9" i="13"/>
  <c r="G12" i="13"/>
  <c r="I12" i="13"/>
  <c r="K12" i="13"/>
  <c r="M12" i="13"/>
  <c r="O12" i="13"/>
  <c r="O8" i="13" s="1"/>
  <c r="Q12" i="13"/>
  <c r="Q8" i="13" s="1"/>
  <c r="V12" i="13"/>
  <c r="V8" i="13" s="1"/>
  <c r="G15" i="13"/>
  <c r="M15" i="13" s="1"/>
  <c r="I15" i="13"/>
  <c r="K15" i="13"/>
  <c r="O15" i="13"/>
  <c r="Q15" i="13"/>
  <c r="V15" i="13"/>
  <c r="G16" i="13"/>
  <c r="I16" i="13"/>
  <c r="K16" i="13"/>
  <c r="M16" i="13"/>
  <c r="O16" i="13"/>
  <c r="Q16" i="13"/>
  <c r="V16" i="13"/>
  <c r="G17" i="13"/>
  <c r="I17" i="13"/>
  <c r="K17" i="13"/>
  <c r="M17" i="13"/>
  <c r="O17" i="13"/>
  <c r="Q17" i="13"/>
  <c r="V17" i="13"/>
  <c r="G18" i="13"/>
  <c r="I18" i="13"/>
  <c r="K18" i="13"/>
  <c r="M18" i="13"/>
  <c r="O18" i="13"/>
  <c r="Q18" i="13"/>
  <c r="V18" i="13"/>
  <c r="G19" i="13"/>
  <c r="I19" i="13"/>
  <c r="K19" i="13"/>
  <c r="M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AE23" i="13"/>
  <c r="G9" i="12"/>
  <c r="G8" i="12" s="1"/>
  <c r="I65" i="1" s="1"/>
  <c r="I9" i="12"/>
  <c r="I8" i="12" s="1"/>
  <c r="K9" i="12"/>
  <c r="K8" i="12" s="1"/>
  <c r="O9" i="12"/>
  <c r="O8" i="12" s="1"/>
  <c r="Q9" i="12"/>
  <c r="Q8" i="12" s="1"/>
  <c r="V9" i="12"/>
  <c r="G10" i="12"/>
  <c r="I10" i="12"/>
  <c r="K10" i="12"/>
  <c r="M10" i="12"/>
  <c r="O10" i="12"/>
  <c r="Q10" i="12"/>
  <c r="V10" i="12"/>
  <c r="V8" i="12" s="1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AE34" i="12"/>
  <c r="F42" i="1" s="1"/>
  <c r="I20" i="1"/>
  <c r="I19" i="1"/>
  <c r="I18" i="1"/>
  <c r="I17" i="1"/>
  <c r="H48" i="1"/>
  <c r="I48" i="1" s="1"/>
  <c r="H47" i="1"/>
  <c r="I47" i="1" s="1"/>
  <c r="H46" i="1"/>
  <c r="I46" i="1" s="1"/>
  <c r="H45" i="1"/>
  <c r="I45" i="1" s="1"/>
  <c r="H44" i="1"/>
  <c r="I44" i="1" s="1"/>
  <c r="H40" i="1"/>
  <c r="J28" i="1"/>
  <c r="J26" i="1"/>
  <c r="G38" i="1"/>
  <c r="F38" i="1"/>
  <c r="J23" i="1"/>
  <c r="J24" i="1"/>
  <c r="J25" i="1"/>
  <c r="J27" i="1"/>
  <c r="E24" i="1"/>
  <c r="E26" i="1"/>
  <c r="I16" i="1" l="1"/>
  <c r="I68" i="1"/>
  <c r="J67" i="1" s="1"/>
  <c r="F39" i="1"/>
  <c r="M9" i="12"/>
  <c r="M8" i="12" s="1"/>
  <c r="F41" i="1"/>
  <c r="G34" i="12"/>
  <c r="J66" i="1"/>
  <c r="J65" i="1"/>
  <c r="G8" i="15"/>
  <c r="AF14" i="15"/>
  <c r="M8" i="14"/>
  <c r="M8" i="13"/>
  <c r="G8" i="13"/>
  <c r="AF23" i="13"/>
  <c r="AF34" i="12"/>
  <c r="I21" i="1"/>
  <c r="J68" i="1" l="1"/>
  <c r="F49" i="1"/>
  <c r="G42" i="1"/>
  <c r="H42" i="1" s="1"/>
  <c r="I42" i="1" s="1"/>
  <c r="G41" i="1"/>
  <c r="H41" i="1" s="1"/>
  <c r="I41" i="1" s="1"/>
  <c r="G39" i="1"/>
  <c r="G49" i="1" l="1"/>
  <c r="G25" i="1" s="1"/>
  <c r="A25" i="1" s="1"/>
  <c r="H39" i="1"/>
  <c r="H49" i="1" s="1"/>
  <c r="G23" i="1"/>
  <c r="A23" i="1" s="1"/>
  <c r="A24" i="1" s="1"/>
  <c r="G28" i="1"/>
  <c r="G24" i="1"/>
  <c r="I39" i="1" l="1"/>
  <c r="I49" i="1" s="1"/>
  <c r="G26" i="1"/>
  <c r="A27" i="1" s="1"/>
  <c r="A26" i="1"/>
  <c r="G29" i="1" l="1"/>
  <c r="G27" i="1" s="1"/>
  <c r="A29" i="1"/>
  <c r="J47" i="1"/>
  <c r="J48" i="1"/>
  <c r="J46" i="1"/>
  <c r="J39" i="1"/>
  <c r="J49" i="1" s="1"/>
  <c r="J43" i="1"/>
  <c r="J41" i="1"/>
  <c r="J45" i="1"/>
  <c r="J42" i="1"/>
  <c r="J4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 Hermanek</author>
  </authors>
  <commentList>
    <comment ref="S6" authorId="0" shapeId="0" xr:uid="{1DF36E39-9B59-47B3-AF96-A8954F60B9D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0B1F924-33EB-4C2F-9637-DAD12F889CC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 Hermanek</author>
  </authors>
  <commentList>
    <comment ref="S6" authorId="0" shapeId="0" xr:uid="{1887F357-4B90-4344-BCEA-54B434EE433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1E62F54-32DC-41F4-93C6-95D96A3A598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 Hermanek</author>
  </authors>
  <commentList>
    <comment ref="S6" authorId="0" shapeId="0" xr:uid="{9AB31C65-8C1E-4D91-B992-30ED1FA24BD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B9D286D-D8E1-4817-9C91-8A391503E23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 Hermanek</author>
  </authors>
  <commentList>
    <comment ref="S6" authorId="0" shapeId="0" xr:uid="{EFB7D9DD-A863-44FB-957A-A015213AE78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D23BCA9-1FF1-44FD-A0CE-CC45ACB47DB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<sst xmlns="http://schemas.openxmlformats.org/spreadsheetml/2006/main" count="793" uniqueCount="244">
  <si>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</si>
  <si>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</si>
  <si>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</si>
  <si>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</si>
  <si>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</si>
  <si>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</si>
  <si>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</si>
  <si>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</si>
  <si>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</si>
  <si>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</si>
  <si>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</si>
  <si>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</si>
  <si>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</si>
  <si>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</si>
  <si>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</si>
  <si>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</si>
  <si>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</si>
  <si>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</si>
  <si>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</si>
  <si>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</si>
  <si>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</si>
  <si>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</si>
  <si>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</si>
  <si>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</si>
  <si>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</si>
  <si>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</si>
  <si>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</si>
  <si>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</si>
  <si>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</si>
  <si>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</si>
  <si>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</si>
  <si>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</si>
  <si>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</si>
  <si>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</si>
  <si>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</si>
  <si>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</si>
  <si>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</si>
  <si>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</si>
  <si>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</si>
  <si>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</si>
  <si>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</si>
  <si>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</si>
  <si>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</si>
  <si>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9501I</t>
  </si>
  <si>
    <t>kSÚS Říčany - provozní soubory</t>
  </si>
  <si>
    <t>Stavba</t>
  </si>
  <si>
    <t>Provozní soubor</t>
  </si>
  <si>
    <t>721</t>
  </si>
  <si>
    <t>Mytí vozidel a úprava zasolené vody</t>
  </si>
  <si>
    <t>1</t>
  </si>
  <si>
    <t>724</t>
  </si>
  <si>
    <t>Opravárenský box</t>
  </si>
  <si>
    <t>725</t>
  </si>
  <si>
    <t>Kompresor a rozvod stlačeného vzduchu</t>
  </si>
  <si>
    <t>728</t>
  </si>
  <si>
    <t>Náhradní zdroje NN</t>
  </si>
  <si>
    <t>Celkem za stavbu</t>
  </si>
  <si>
    <t>CZK</t>
  </si>
  <si>
    <t>#POPS</t>
  </si>
  <si>
    <t>Popis stavby: 9501I - kSÚS Říčany - provozní soubory</t>
  </si>
  <si>
    <t>#POPO</t>
  </si>
  <si>
    <t>Popis objektu: 721 - Mytí vozidel a úprava zasolené vody</t>
  </si>
  <si>
    <t>#POPR</t>
  </si>
  <si>
    <t>Popis rozpočtu: 1 - Mytí vozidel a úprava zasolené vody</t>
  </si>
  <si>
    <t>Popis objektu: 724 - Opravárenský box</t>
  </si>
  <si>
    <t>Popis rozpočtu: 1 - Opravárenský box</t>
  </si>
  <si>
    <t>Popis objektu: 725 - Kompresor a rozvod stlačeného vzduchu</t>
  </si>
  <si>
    <t>Popis rozpočtu: 1 - Kompresor a rozvod stlačeného vzduchu</t>
  </si>
  <si>
    <t>Popis objektu: 728 - Náhradní zdroje NN</t>
  </si>
  <si>
    <t>Popis rozpočtu: 1 - Náhradní zdroje NN</t>
  </si>
  <si>
    <t>Rekapitulace dílů</t>
  </si>
  <si>
    <t>Typ dílu</t>
  </si>
  <si>
    <t>PS.728.2</t>
  </si>
  <si>
    <t>Kapotovaný dieselagregát</t>
  </si>
  <si>
    <t>790</t>
  </si>
  <si>
    <t>Technologie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</si>
  <si>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</si>
  <si>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</si>
  <si>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</si>
  <si>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</si>
  <si>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</si>
  <si>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</si>
  <si>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</si>
  <si>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</si>
  <si>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</si>
  <si>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</si>
  <si>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</si>
  <si>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</si>
  <si>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</si>
  <si>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</si>
  <si>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</si>
  <si>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</si>
  <si>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</si>
  <si>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</si>
  <si>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</si>
  <si>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</si>
  <si>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</si>
  <si>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</si>
  <si>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</si>
  <si>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</si>
  <si>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</si>
  <si>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</si>
  <si>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</si>
  <si>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</si>
  <si>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</si>
  <si>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</si>
  <si>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</si>
  <si>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</si>
  <si>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721.002.A</t>
  </si>
  <si>
    <t>Diskový filtr 1" (do 55 mikronů), 3 m3/h, , dle popisu v projektové dokumentaci, DODÁVKA</t>
  </si>
  <si>
    <t>ks</t>
  </si>
  <si>
    <t>Vlastní</t>
  </si>
  <si>
    <t>Indiv</t>
  </si>
  <si>
    <t>Práce</t>
  </si>
  <si>
    <t>Běžná</t>
  </si>
  <si>
    <t>POL1_9</t>
  </si>
  <si>
    <t>721.002.B</t>
  </si>
  <si>
    <t>Diskový filtr, MONTÁŽ</t>
  </si>
  <si>
    <t>721.003.A</t>
  </si>
  <si>
    <t>Chemická ČOV, kompletní, včetně potrubních rozvodů a armatur dle popisu v projektové dokumentaci,, DODÁVKA</t>
  </si>
  <si>
    <t>kpl</t>
  </si>
  <si>
    <t>721.003.B</t>
  </si>
  <si>
    <t>Chemická ČOV, MONTÁŽ</t>
  </si>
  <si>
    <t>721.004.A</t>
  </si>
  <si>
    <t>Filtr s aktivním uhlím 150 l,  0,3-1 m3/h, dle popisu v projektové dokumentaci, DODÁVKA</t>
  </si>
  <si>
    <t>721.004.B</t>
  </si>
  <si>
    <t>Filtr s aktivním uhlím, INSTALACE</t>
  </si>
  <si>
    <t>721.005.A</t>
  </si>
  <si>
    <t>Sedimentační jímka, plastová 9m3, dle popisu v projektové dokumentaci, DODÁVKA</t>
  </si>
  <si>
    <t>721.005.B</t>
  </si>
  <si>
    <t>Sedimentační jímka, MONTÁŽ</t>
  </si>
  <si>
    <t>721.006.A</t>
  </si>
  <si>
    <t>AT stanice,  Q = 4.5 m3/h, H=0,3-0,5 Mpa, se zvýšenou odolností proti NaCl, kompletní, včetně, potrubních rozvodů a armatur dle popisu v projektové dokumentaci, DODÁVKA</t>
  </si>
  <si>
    <t>721.006.B</t>
  </si>
  <si>
    <t>AT stanice, MONTÁŽ</t>
  </si>
  <si>
    <t>721.007.A</t>
  </si>
  <si>
    <t>Pojistný filtr 20 mikronů, dle popisu v projektové dokumentaci, DODÁVKA</t>
  </si>
  <si>
    <t>721.007.B</t>
  </si>
  <si>
    <t>Pojistný filtr, MONTÁŽ</t>
  </si>
  <si>
    <t>721.009</t>
  </si>
  <si>
    <t>Plastová vana pod kanystry s chemikáliemi</t>
  </si>
  <si>
    <t>Specifikace</t>
  </si>
  <si>
    <t>POL3_0</t>
  </si>
  <si>
    <t>721.010</t>
  </si>
  <si>
    <t>Hadice vysokotlaká 15 m včetně navíjecího zařízení, D+M</t>
  </si>
  <si>
    <t>721.011.A</t>
  </si>
  <si>
    <t>Registrační vodoměr, dle popisu v projektové dokumentaci, DODÁVKA</t>
  </si>
  <si>
    <t>721.011.B</t>
  </si>
  <si>
    <t>Registrační vodomer, MONTÁŽ</t>
  </si>
  <si>
    <t>721.012</t>
  </si>
  <si>
    <t>Plastová popelnice 240 l</t>
  </si>
  <si>
    <t>721.013</t>
  </si>
  <si>
    <t>Kulový kohout DN32 s vyp. Mosazný, D+M</t>
  </si>
  <si>
    <t>KS</t>
  </si>
  <si>
    <t>721.015</t>
  </si>
  <si>
    <t>Doplňkový montážní a spojovací materiál</t>
  </si>
  <si>
    <t>721.016</t>
  </si>
  <si>
    <t>Revize, revizní zpáva</t>
  </si>
  <si>
    <t>721.017</t>
  </si>
  <si>
    <t>Zaškolení obsluhy</t>
  </si>
  <si>
    <t>721.018</t>
  </si>
  <si>
    <t>Provozní řád - návrh</t>
  </si>
  <si>
    <t>721.019</t>
  </si>
  <si>
    <t>Projednání návrhu provozního řádu s dotčenými orgány státní správy a správci infrastruktury</t>
  </si>
  <si>
    <t>721.021</t>
  </si>
  <si>
    <t>Předávací dokumentace</t>
  </si>
  <si>
    <t>SUM</t>
  </si>
  <si>
    <t>END</t>
  </si>
  <si>
    <t>724.001</t>
  </si>
  <si>
    <t>Odsávací navíjecí buben sventilátorem a, elektrickým návinem hadice vprovedení TRUCK / BUS</t>
  </si>
  <si>
    <t>odsávací lopatkový ventilátor (max. výkon odsávání cca 2 100 m3/h, el. motor cca 1,5 HP - 1,1 kW), v bubnu integrovaný el. motor na 230 V, v návinu odsávací hadice, integrovaný STOP spínač návinu hadice, elektrická příprava pro spínač ovládání návinu (pohyb NAHORU/DOLU) hadice, přejezdu odolná odsávací hadice 125/15 (průměr 125 mm, délka 15 m, tepelná odolnost 200 °C), integrovaná konzole pro uchycení bubnu ke stěně nebo stropu atd.</t>
  </si>
  <si>
    <t>POP</t>
  </si>
  <si>
    <t>kompletní dodávka + montáž</t>
  </si>
  <si>
    <t>724.002</t>
  </si>
  <si>
    <t>Kombinovaný spínač pro ovládání</t>
  </si>
  <si>
    <t>kombinovaný spínač pro ovládání návinu hadice s tlačítky NAHORU/DOLU a spínač START/STOP ventilátoru odsávání (spínací tlačítka a el. pojistka jištění motoru návinu, 1,5 m kabel k napojení el. motoru návinu odsávací hadice v navíjecím bubnu, tepelná pojistka jištění motoru ventilátoru, vše v jedné nástěnné el. krabici),</t>
  </si>
  <si>
    <t>724.003</t>
  </si>
  <si>
    <t>Odsávací pryžová koncovka univerzální TRUCK / BUS</t>
  </si>
  <si>
    <t>724.004</t>
  </si>
  <si>
    <t>Mikrospínač pro automatické spínání ventilátoru, sání (START/STOP motoru sání v kombinaci s el.</t>
  </si>
  <si>
    <t>724.005</t>
  </si>
  <si>
    <t>724.006</t>
  </si>
  <si>
    <t>Doplňkové montážní práce, doprava</t>
  </si>
  <si>
    <t>724.007</t>
  </si>
  <si>
    <t>724.008</t>
  </si>
  <si>
    <t>Zaškolení obsluhy, provozní řád</t>
  </si>
  <si>
    <t>724.009</t>
  </si>
  <si>
    <t>725.001</t>
  </si>
  <si>
    <t>Automatická kompresorová stanice s kondenzační, sušičkou</t>
  </si>
  <si>
    <t>Šroubový kompresor: sací výkon 50m3/hod, stojatý vzdušník 500l, tlak 1,1MPa,  kompletně vybavený armaturami, silenbloky, odlučovač oleje a vody. Plynulá regulace otáček frekvenčním měničem. Soft start. Řídící jednotka. Kondenzační sušička vzduchu: průtok 60m3/hod, tlak 1,6MPa, obchozí potrubí, Autom. plovákový odv. Kondenzátu</t>
  </si>
  <si>
    <t>725.002</t>
  </si>
  <si>
    <t>Pryžová spojovací hadice 3/4"</t>
  </si>
  <si>
    <t>m</t>
  </si>
  <si>
    <t>napojení kompr. na pevný rozvod</t>
  </si>
  <si>
    <t>725.003</t>
  </si>
  <si>
    <t>Čistič vzduchu DVP 10</t>
  </si>
  <si>
    <t>Objemový proud 1300l/min, odloučení částic do 15mikrometrů, odloučení kondenzátu, mezi kompresor a sušičku</t>
  </si>
  <si>
    <t>725.004</t>
  </si>
  <si>
    <t>Hliníkové potrubí s povrch úpravou -modré pro stl., vzduch -průměr 32x2,tlak 15 bar</t>
  </si>
  <si>
    <t>"(72+2+1+1++3,6+4,2+2,5+1,5)*1,2"</t>
  </si>
  <si>
    <t>včetně příslušného kotevního a spojovacího materiálu</t>
  </si>
  <si>
    <t>725.005</t>
  </si>
  <si>
    <t>Polyamidové potrubí pevné pro stl. vzduch - průměr, 18x 2,tlak 15 bar</t>
  </si>
  <si>
    <t>"(1,6+1,6+1,6+1,6+1,6+1,6+1,6+2,7+3,8+2,7)*1,2"</t>
  </si>
  <si>
    <t>725.006</t>
  </si>
  <si>
    <t>Polyamidové potrubí pružné pro stl. vzduch (do, chráničky k mont. Jámě) - průměr 18x 2,tlak 15 bar</t>
  </si>
  <si>
    <t>"(8+8)*1,2"</t>
  </si>
  <si>
    <t>725.007</t>
  </si>
  <si>
    <t>Uzavírací kohout LAH 32</t>
  </si>
  <si>
    <t>725.008</t>
  </si>
  <si>
    <t>Ukončovací krabice EV 18, rozdělení vzduchu dvojité</t>
  </si>
  <si>
    <t>s uzavíracím kohoutem,úpravnou jednotkou(regulátor,přimazávač,rychlospojka) a rychlospojkou pro neregulovaný tlak</t>
  </si>
  <si>
    <t>725.009</t>
  </si>
  <si>
    <t>Ukončovací krabice EV 18, rozdělení vzduchu jednoduché</t>
  </si>
  <si>
    <t>s uzavíracím kohoutem a úpravnou jednotkou(regulátor,přimazávač,rychlospojka)</t>
  </si>
  <si>
    <t>725.010</t>
  </si>
  <si>
    <t>T - kus 90° - 32x32x32</t>
  </si>
  <si>
    <t>725.011</t>
  </si>
  <si>
    <t>T - kus 90° - 32x18x32</t>
  </si>
  <si>
    <t>725.012</t>
  </si>
  <si>
    <t>Koleno 90° - 32x32</t>
  </si>
  <si>
    <t>725.013</t>
  </si>
  <si>
    <t>Koleno 90° - 18x18</t>
  </si>
  <si>
    <t>725.014</t>
  </si>
  <si>
    <t>Chránička - KG 110</t>
  </si>
  <si>
    <t>včetně kolen, výkopu (hl. 400 mm od HTU, š. 300 mm), podsypu (tl. 100 mm) a obsypu, hutnění D+M, uložení pod podlahovou deskou k montážním jamám, ukončení v mont. Jámě, zaparavení prostupu do podlahy</t>
  </si>
  <si>
    <t>725.015</t>
  </si>
  <si>
    <t>Chránička pro prostup stěnou OC50</t>
  </si>
  <si>
    <t>725.016</t>
  </si>
  <si>
    <t>Prostup stěnou s požární odolností</t>
  </si>
  <si>
    <t>725.017</t>
  </si>
  <si>
    <t>Zapravení prostupu podlahou, ucpávka</t>
  </si>
  <si>
    <t>725.018</t>
  </si>
  <si>
    <t>725.019</t>
  </si>
  <si>
    <t>725.020</t>
  </si>
  <si>
    <t>725.021</t>
  </si>
  <si>
    <t>725.022</t>
  </si>
  <si>
    <t>D.2.PS.728.2.01</t>
  </si>
  <si>
    <t>Kapotovaný dieselagregát 200kVA/160kW,</t>
  </si>
  <si>
    <t>do venkovního prostředí. S integrovaným rozvaděčem dieselagregátu, s řídícím panelem. Otáčky 1500 ot/min, chladič s ventilátorem na rámu je dimenzován na teplotu okolí 40°C, palivo diesel/HVO, olej a chladící kapalina připravena na teplotu do -30°C, řídící panel. Napětí 400-230V, 50Hz. Rozměry 3590x1200x1775mm (délka x šířka x výška). Hmotnost 2230kg. Velikost nádrže 334l. Doba provozu na jednu nádrž 10,9hod. Odhlučnění (7m/1m) 69/80 dB.</t>
  </si>
  <si>
    <t>D.2.PS.728.2.02</t>
  </si>
  <si>
    <t>Doprava zařízení od výrobce,</t>
  </si>
  <si>
    <t>POL1_1</t>
  </si>
  <si>
    <t>předinstalační konzultace s technikem-specialistou, složení na místě, nasunutí na připravený základ (předpokladem je bezbariérová trasa, jeřábové práce nejsou součástí nabídkové ceny), připojení na připravenou silovou a komunikační kabeláž, uvedení do provozu, provozní zkouška po dobu 1h, kompletní dokumentace, zaškolení obsluhy.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</si>
</sst>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Font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7" t="s">
        <v>39</v>
      </c>
      <c r="B2" s="187"/>
      <c r="C2" s="187"/>
      <c r="D2" s="187"/>
      <c r="E2" s="187"/>
      <c r="F2" s="187"/>
      <c r="G2" s="187"/>
    </row>
  </sheetData>
  <sheetProtection algorithmName="SHA-512" hashValue="WAaOw2iCNfx40vq7DLZejVLZ/pseejqCy/sNXn2RMhuJ6B31UoZtmYK2y9bfqS9W49Nw3xD3rsjaoU5raCdawQ==" saltValue="ikuflz4HlrGcCPt0co68z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1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8" t="s">
        <v>41</v>
      </c>
      <c r="C1" s="189"/>
      <c r="D1" s="189"/>
      <c r="E1" s="189"/>
      <c r="F1" s="189"/>
      <c r="G1" s="189"/>
      <c r="H1" s="189"/>
      <c r="I1" s="189"/>
      <c r="J1" s="190"/>
    </row>
    <row r="2" spans="1:15" ht="36" customHeight="1" x14ac:dyDescent="0.2">
      <c r="A2" s="2"/>
      <c r="B2" s="76" t="s">
        <v>22</v>
      </c>
      <c r="C2" s="77"/>
      <c r="D2" s="78" t="s">
        <v>43</v>
      </c>
      <c r="E2" s="197" t="s">
        <v>44</v>
      </c>
      <c r="F2" s="198"/>
      <c r="G2" s="198"/>
      <c r="H2" s="198"/>
      <c r="I2" s="198"/>
      <c r="J2" s="199"/>
      <c r="O2" s="1"/>
    </row>
    <row r="3" spans="1:15" ht="27" hidden="1" customHeight="1" x14ac:dyDescent="0.2">
      <c r="A3" s="2"/>
      <c r="B3" s="79"/>
      <c r="C3" s="77"/>
      <c r="D3" s="80"/>
      <c r="E3" s="200"/>
      <c r="F3" s="201"/>
      <c r="G3" s="201"/>
      <c r="H3" s="201"/>
      <c r="I3" s="201"/>
      <c r="J3" s="202"/>
    </row>
    <row r="4" spans="1:15" ht="23.25" customHeight="1" x14ac:dyDescent="0.2">
      <c r="A4" s="2"/>
      <c r="B4" s="81"/>
      <c r="C4" s="82"/>
      <c r="D4" s="83"/>
      <c r="E4" s="210"/>
      <c r="F4" s="210"/>
      <c r="G4" s="210"/>
      <c r="H4" s="210"/>
      <c r="I4" s="210"/>
      <c r="J4" s="211"/>
    </row>
    <row r="5" spans="1:15" ht="24" customHeight="1" x14ac:dyDescent="0.2">
      <c r="A5" s="2"/>
      <c r="B5" s="31" t="s">
        <v>42</v>
      </c>
      <c r="D5" s="214"/>
      <c r="E5" s="215"/>
      <c r="F5" s="215"/>
      <c r="G5" s="21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6"/>
      <c r="E6" s="217"/>
      <c r="F6" s="217"/>
      <c r="G6" s="217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4"/>
      <c r="E11" s="204"/>
      <c r="F11" s="204"/>
      <c r="G11" s="204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209"/>
      <c r="E12" s="209"/>
      <c r="F12" s="209"/>
      <c r="G12" s="209"/>
      <c r="H12" s="18" t="s">
        <v>34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212"/>
      <c r="F13" s="213"/>
      <c r="G13" s="21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3"/>
      <c r="F15" s="203"/>
      <c r="G15" s="205"/>
      <c r="H15" s="205"/>
      <c r="I15" s="205" t="s">
        <v>29</v>
      </c>
      <c r="J15" s="206"/>
    </row>
    <row r="16" spans="1:15" ht="23.25" customHeight="1" x14ac:dyDescent="0.2">
      <c r="A16" s="138" t="s">
        <v>24</v>
      </c>
      <c r="B16" s="38" t="s">
        <v>24</v>
      </c>
      <c r="C16" s="62"/>
      <c r="D16" s="63"/>
      <c r="E16" s="194"/>
      <c r="F16" s="195"/>
      <c r="G16" s="194"/>
      <c r="H16" s="195"/>
      <c r="I16" s="194">
        <f>SUMIF(F65:F67,A16,I65:I67)+SUMIF(F65:F67,"PSU",I65:I67)</f>
        <v>0</v>
      </c>
      <c r="J16" s="196"/>
    </row>
    <row r="17" spans="1:10" ht="23.25" customHeight="1" x14ac:dyDescent="0.2">
      <c r="A17" s="138" t="s">
        <v>25</v>
      </c>
      <c r="B17" s="38" t="s">
        <v>25</v>
      </c>
      <c r="C17" s="62"/>
      <c r="D17" s="63"/>
      <c r="E17" s="194"/>
      <c r="F17" s="195"/>
      <c r="G17" s="194"/>
      <c r="H17" s="195"/>
      <c r="I17" s="194">
        <f>SUMIF(F65:F67,A17,I65:I67)</f>
        <v>0</v>
      </c>
      <c r="J17" s="196"/>
    </row>
    <row r="18" spans="1:10" ht="23.25" customHeight="1" x14ac:dyDescent="0.2">
      <c r="A18" s="138" t="s">
        <v>26</v>
      </c>
      <c r="B18" s="38" t="s">
        <v>26</v>
      </c>
      <c r="C18" s="62"/>
      <c r="D18" s="63"/>
      <c r="E18" s="194"/>
      <c r="F18" s="195"/>
      <c r="G18" s="194"/>
      <c r="H18" s="195"/>
      <c r="I18" s="194">
        <f>SUMIF(F65:F67,A18,I65:I67)</f>
        <v>0</v>
      </c>
      <c r="J18" s="196"/>
    </row>
    <row r="19" spans="1:10" ht="23.25" customHeight="1" x14ac:dyDescent="0.2">
      <c r="A19" s="138" t="s">
        <v>76</v>
      </c>
      <c r="B19" s="38" t="s">
        <v>27</v>
      </c>
      <c r="C19" s="62"/>
      <c r="D19" s="63"/>
      <c r="E19" s="194"/>
      <c r="F19" s="195"/>
      <c r="G19" s="194"/>
      <c r="H19" s="195"/>
      <c r="I19" s="194">
        <f>SUMIF(F65:F67,A19,I65:I67)</f>
        <v>0</v>
      </c>
      <c r="J19" s="196"/>
    </row>
    <row r="20" spans="1:10" ht="23.25" customHeight="1" x14ac:dyDescent="0.2">
      <c r="A20" s="138" t="s">
        <v>77</v>
      </c>
      <c r="B20" s="38" t="s">
        <v>28</v>
      </c>
      <c r="C20" s="62"/>
      <c r="D20" s="63"/>
      <c r="E20" s="194"/>
      <c r="F20" s="195"/>
      <c r="G20" s="194"/>
      <c r="H20" s="195"/>
      <c r="I20" s="194">
        <f>SUMIF(F65:F67,A20,I65:I67)</f>
        <v>0</v>
      </c>
      <c r="J20" s="196"/>
    </row>
    <row r="21" spans="1:10" ht="23.25" customHeight="1" x14ac:dyDescent="0.2">
      <c r="A21" s="2"/>
      <c r="B21" s="48" t="s">
        <v>29</v>
      </c>
      <c r="C21" s="64"/>
      <c r="D21" s="65"/>
      <c r="E21" s="207"/>
      <c r="F21" s="208"/>
      <c r="G21" s="207"/>
      <c r="H21" s="208"/>
      <c r="I21" s="207">
        <f>SUM(I16:J20)</f>
        <v>0</v>
      </c>
      <c r="J21" s="225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23">
        <f>ZakladDPHSniVypocet</f>
        <v>0</v>
      </c>
      <c r="H23" s="224"/>
      <c r="I23" s="22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221">
        <f>A23</f>
        <v>0</v>
      </c>
      <c r="H24" s="222"/>
      <c r="I24" s="22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3">
        <f>ZakladDPHZaklVypocet</f>
        <v>0</v>
      </c>
      <c r="H25" s="224"/>
      <c r="I25" s="22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91">
        <f>A25</f>
        <v>0</v>
      </c>
      <c r="H26" s="192"/>
      <c r="I26" s="19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93">
        <f>CenaCelkem-(ZakladDPHSni+DPHSni+ZakladDPHZakl+DPHZakl)</f>
        <v>0</v>
      </c>
      <c r="H27" s="193"/>
      <c r="I27" s="193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23</v>
      </c>
      <c r="C28" s="112"/>
      <c r="D28" s="112"/>
      <c r="E28" s="113"/>
      <c r="F28" s="114"/>
      <c r="G28" s="227">
        <f>ZakladDPHSniVypocet+ZakladDPHZaklVypocet</f>
        <v>0</v>
      </c>
      <c r="H28" s="227"/>
      <c r="I28" s="227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35</v>
      </c>
      <c r="C29" s="116"/>
      <c r="D29" s="116"/>
      <c r="E29" s="116"/>
      <c r="F29" s="117"/>
      <c r="G29" s="226">
        <f>A27</f>
        <v>0</v>
      </c>
      <c r="H29" s="226"/>
      <c r="I29" s="226"/>
      <c r="J29" s="118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8"/>
      <c r="E34" s="229"/>
      <c r="G34" s="230"/>
      <c r="H34" s="231"/>
      <c r="I34" s="231"/>
      <c r="J34" s="25"/>
    </row>
    <row r="35" spans="1:10" ht="12.75" customHeight="1" x14ac:dyDescent="0.2">
      <c r="A35" s="2"/>
      <c r="B35" s="2"/>
      <c r="D35" s="220" t="s">
        <v>2</v>
      </c>
      <c r="E35" s="22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45</v>
      </c>
      <c r="C39" s="232"/>
      <c r="D39" s="232"/>
      <c r="E39" s="232"/>
      <c r="F39" s="98">
        <f>'721 1 Pol'!AE34+'724 1 Pol'!AE23+'725 1 Pol'!AE43+'728 1 Pol'!AE14</f>
        <v>0</v>
      </c>
      <c r="G39" s="99">
        <f>'721 1 Pol'!AF34+'724 1 Pol'!AF23+'725 1 Pol'!AF43+'728 1 Pol'!AF14</f>
        <v>0</v>
      </c>
      <c r="H39" s="100">
        <f t="shared" ref="H39:H48" si="1">(F39*SazbaDPH1/100)+(G39*SazbaDPH2/100)</f>
        <v>0</v>
      </c>
      <c r="I39" s="100">
        <f>F39+G39+H39</f>
        <v>0</v>
      </c>
      <c r="J39" s="101" t="str">
        <f>IF(_xlfn.SINGLE(CenaCelkemVypocet)=0,"",I39/_xlfn.SINGLE(CenaCelkemVypocet)*100)</f>
        <v/>
      </c>
    </row>
    <row r="40" spans="1:10" ht="25.5" customHeight="1" x14ac:dyDescent="0.2">
      <c r="A40" s="87">
        <v>2</v>
      </c>
      <c r="B40" s="102"/>
      <c r="C40" s="233" t="s">
        <v>46</v>
      </c>
      <c r="D40" s="233"/>
      <c r="E40" s="233"/>
      <c r="F40" s="103"/>
      <c r="G40" s="104"/>
      <c r="H40" s="104">
        <f t="shared" si="1"/>
        <v>0</v>
      </c>
      <c r="I40" s="104"/>
      <c r="J40" s="105"/>
    </row>
    <row r="41" spans="1:10" ht="25.5" customHeight="1" x14ac:dyDescent="0.2">
      <c r="A41" s="87">
        <v>2</v>
      </c>
      <c r="B41" s="102" t="s">
        <v>47</v>
      </c>
      <c r="C41" s="233" t="s">
        <v>48</v>
      </c>
      <c r="D41" s="233"/>
      <c r="E41" s="233"/>
      <c r="F41" s="103">
        <f>'721 1 Pol'!AE34</f>
        <v>0</v>
      </c>
      <c r="G41" s="104">
        <f>'721 1 Pol'!AF34</f>
        <v>0</v>
      </c>
      <c r="H41" s="104">
        <f t="shared" si="1"/>
        <v>0</v>
      </c>
      <c r="I41" s="104">
        <f t="shared" ref="I41:I48" si="2">F41+G41+H41</f>
        <v>0</v>
      </c>
      <c r="J41" s="105" t="str">
        <f t="shared" ref="J41:J48" si="3">IF(_xlfn.SINGLE(CenaCelkemVypocet)=0,"",I41/_xlfn.SINGLE(CenaCelkemVypocet)*100)</f>
        <v/>
      </c>
    </row>
    <row r="42" spans="1:10" ht="25.5" customHeight="1" x14ac:dyDescent="0.2">
      <c r="A42" s="87">
        <v>3</v>
      </c>
      <c r="B42" s="106" t="s">
        <v>49</v>
      </c>
      <c r="C42" s="232" t="s">
        <v>48</v>
      </c>
      <c r="D42" s="232"/>
      <c r="E42" s="232"/>
      <c r="F42" s="107">
        <f>'721 1 Pol'!AE34</f>
        <v>0</v>
      </c>
      <c r="G42" s="100">
        <f>'721 1 Pol'!AF34</f>
        <v>0</v>
      </c>
      <c r="H42" s="100">
        <f t="shared" si="1"/>
        <v>0</v>
      </c>
      <c r="I42" s="100">
        <f t="shared" si="2"/>
        <v>0</v>
      </c>
      <c r="J42" s="101" t="str">
        <f t="shared" si="3"/>
        <v/>
      </c>
    </row>
    <row r="43" spans="1:10" ht="25.5" customHeight="1" x14ac:dyDescent="0.2">
      <c r="A43" s="87">
        <v>2</v>
      </c>
      <c r="B43" s="102" t="s">
        <v>50</v>
      </c>
      <c r="C43" s="233" t="s">
        <v>51</v>
      </c>
      <c r="D43" s="233"/>
      <c r="E43" s="233"/>
      <c r="F43" s="103">
        <f>'724 1 Pol'!AE23</f>
        <v>0</v>
      </c>
      <c r="G43" s="104">
        <f>'724 1 Pol'!AF23</f>
        <v>0</v>
      </c>
      <c r="H43" s="104">
        <f t="shared" si="1"/>
        <v>0</v>
      </c>
      <c r="I43" s="104">
        <f t="shared" si="2"/>
        <v>0</v>
      </c>
      <c r="J43" s="105" t="str">
        <f t="shared" si="3"/>
        <v/>
      </c>
    </row>
    <row r="44" spans="1:10" ht="25.5" customHeight="1" x14ac:dyDescent="0.2">
      <c r="A44" s="87">
        <v>3</v>
      </c>
      <c r="B44" s="106" t="s">
        <v>49</v>
      </c>
      <c r="C44" s="232" t="s">
        <v>51</v>
      </c>
      <c r="D44" s="232"/>
      <c r="E44" s="232"/>
      <c r="F44" s="107">
        <f>'724 1 Pol'!AE23</f>
        <v>0</v>
      </c>
      <c r="G44" s="100">
        <f>'724 1 Pol'!AF23</f>
        <v>0</v>
      </c>
      <c r="H44" s="100">
        <f t="shared" si="1"/>
        <v>0</v>
      </c>
      <c r="I44" s="100">
        <f t="shared" si="2"/>
        <v>0</v>
      </c>
      <c r="J44" s="101" t="str">
        <f t="shared" si="3"/>
        <v/>
      </c>
    </row>
    <row r="45" spans="1:10" ht="25.5" customHeight="1" x14ac:dyDescent="0.2">
      <c r="A45" s="87">
        <v>2</v>
      </c>
      <c r="B45" s="102" t="s">
        <v>52</v>
      </c>
      <c r="C45" s="233" t="s">
        <v>53</v>
      </c>
      <c r="D45" s="233"/>
      <c r="E45" s="233"/>
      <c r="F45" s="103">
        <f>'725 1 Pol'!AE43</f>
        <v>0</v>
      </c>
      <c r="G45" s="104">
        <f>'725 1 Pol'!AF43</f>
        <v>0</v>
      </c>
      <c r="H45" s="104">
        <f t="shared" si="1"/>
        <v>0</v>
      </c>
      <c r="I45" s="104">
        <f t="shared" si="2"/>
        <v>0</v>
      </c>
      <c r="J45" s="105" t="str">
        <f t="shared" si="3"/>
        <v/>
      </c>
    </row>
    <row r="46" spans="1:10" ht="25.5" customHeight="1" x14ac:dyDescent="0.2">
      <c r="A46" s="87">
        <v>3</v>
      </c>
      <c r="B46" s="106" t="s">
        <v>49</v>
      </c>
      <c r="C46" s="232" t="s">
        <v>53</v>
      </c>
      <c r="D46" s="232"/>
      <c r="E46" s="232"/>
      <c r="F46" s="107">
        <f>'725 1 Pol'!AE43</f>
        <v>0</v>
      </c>
      <c r="G46" s="100">
        <f>'725 1 Pol'!AF43</f>
        <v>0</v>
      </c>
      <c r="H46" s="100">
        <f t="shared" si="1"/>
        <v>0</v>
      </c>
      <c r="I46" s="100">
        <f t="shared" si="2"/>
        <v>0</v>
      </c>
      <c r="J46" s="101" t="str">
        <f t="shared" si="3"/>
        <v/>
      </c>
    </row>
    <row r="47" spans="1:10" ht="25.5" customHeight="1" x14ac:dyDescent="0.2">
      <c r="A47" s="87">
        <v>2</v>
      </c>
      <c r="B47" s="102" t="s">
        <v>54</v>
      </c>
      <c r="C47" s="233" t="s">
        <v>55</v>
      </c>
      <c r="D47" s="233"/>
      <c r="E47" s="233"/>
      <c r="F47" s="103">
        <f>'728 1 Pol'!AE14</f>
        <v>0</v>
      </c>
      <c r="G47" s="104">
        <f>'728 1 Pol'!AF14</f>
        <v>0</v>
      </c>
      <c r="H47" s="104">
        <f t="shared" si="1"/>
        <v>0</v>
      </c>
      <c r="I47" s="104">
        <f t="shared" si="2"/>
        <v>0</v>
      </c>
      <c r="J47" s="105" t="str">
        <f t="shared" si="3"/>
        <v/>
      </c>
    </row>
    <row r="48" spans="1:10" ht="25.5" customHeight="1" x14ac:dyDescent="0.2">
      <c r="A48" s="87">
        <v>3</v>
      </c>
      <c r="B48" s="106" t="s">
        <v>49</v>
      </c>
      <c r="C48" s="232" t="s">
        <v>55</v>
      </c>
      <c r="D48" s="232"/>
      <c r="E48" s="232"/>
      <c r="F48" s="107">
        <f>'728 1 Pol'!AE14</f>
        <v>0</v>
      </c>
      <c r="G48" s="100">
        <f>'728 1 Pol'!AF14</f>
        <v>0</v>
      </c>
      <c r="H48" s="100">
        <f t="shared" si="1"/>
        <v>0</v>
      </c>
      <c r="I48" s="100">
        <f t="shared" si="2"/>
        <v>0</v>
      </c>
      <c r="J48" s="101" t="str">
        <f t="shared" si="3"/>
        <v/>
      </c>
    </row>
    <row r="49" spans="1:10" ht="25.5" customHeight="1" x14ac:dyDescent="0.2">
      <c r="A49" s="87"/>
      <c r="B49" s="234" t="s">
        <v>56</v>
      </c>
      <c r="C49" s="235"/>
      <c r="D49" s="235"/>
      <c r="E49" s="236"/>
      <c r="F49" s="108">
        <f>SUMIF(A39:A48,"=1",F39:F48)</f>
        <v>0</v>
      </c>
      <c r="G49" s="109">
        <f>SUMIF(A39:A48,"=1",G39:G48)</f>
        <v>0</v>
      </c>
      <c r="H49" s="109">
        <f>SUMIF(A39:A48,"=1",H39:H48)</f>
        <v>0</v>
      </c>
      <c r="I49" s="109">
        <f>SUMIF(A39:A48,"=1",I39:I48)</f>
        <v>0</v>
      </c>
      <c r="J49" s="110">
        <f>SUMIF(A39:A48,"=1",J39:J48)</f>
        <v>0</v>
      </c>
    </row>
    <row r="51" spans="1:10" x14ac:dyDescent="0.2">
      <c r="A51" t="s">
        <v>58</v>
      </c>
      <c r="B51" t="s">
        <v>59</v>
      </c>
    </row>
    <row r="52" spans="1:10" x14ac:dyDescent="0.2">
      <c r="A52" t="s">
        <v>60</v>
      </c>
      <c r="B52" t="s">
        <v>61</v>
      </c>
    </row>
    <row r="53" spans="1:10" x14ac:dyDescent="0.2">
      <c r="A53" t="s">
        <v>62</v>
      </c>
      <c r="B53" t="s">
        <v>63</v>
      </c>
    </row>
    <row r="54" spans="1:10" x14ac:dyDescent="0.2">
      <c r="A54" t="s">
        <v>60</v>
      </c>
      <c r="B54" t="s">
        <v>64</v>
      </c>
    </row>
    <row r="55" spans="1:10" x14ac:dyDescent="0.2">
      <c r="A55" t="s">
        <v>62</v>
      </c>
      <c r="B55" t="s">
        <v>65</v>
      </c>
    </row>
    <row r="56" spans="1:10" x14ac:dyDescent="0.2">
      <c r="A56" t="s">
        <v>60</v>
      </c>
      <c r="B56" t="s">
        <v>66</v>
      </c>
    </row>
    <row r="57" spans="1:10" x14ac:dyDescent="0.2">
      <c r="A57" t="s">
        <v>62</v>
      </c>
      <c r="B57" t="s">
        <v>67</v>
      </c>
    </row>
    <row r="58" spans="1:10" x14ac:dyDescent="0.2">
      <c r="A58" t="s">
        <v>60</v>
      </c>
      <c r="B58" t="s">
        <v>68</v>
      </c>
    </row>
    <row r="59" spans="1:10" x14ac:dyDescent="0.2">
      <c r="A59" t="s">
        <v>62</v>
      </c>
      <c r="B59" t="s">
        <v>69</v>
      </c>
    </row>
    <row r="62" spans="1:10" ht="15.75" x14ac:dyDescent="0.25">
      <c r="B62" s="119" t="s">
        <v>70</v>
      </c>
    </row>
    <row r="64" spans="1:10" ht="25.5" customHeight="1" x14ac:dyDescent="0.2">
      <c r="A64" s="121"/>
      <c r="B64" s="124" t="s">
        <v>17</v>
      </c>
      <c r="C64" s="124" t="s">
        <v>5</v>
      </c>
      <c r="D64" s="125"/>
      <c r="E64" s="125"/>
      <c r="F64" s="126" t="s">
        <v>71</v>
      </c>
      <c r="G64" s="126"/>
      <c r="H64" s="126"/>
      <c r="I64" s="126" t="s">
        <v>29</v>
      </c>
      <c r="J64" s="126" t="s">
        <v>0</v>
      </c>
    </row>
    <row r="65" spans="1:10" ht="36.75" customHeight="1" x14ac:dyDescent="0.2">
      <c r="A65" s="122"/>
      <c r="B65" s="127" t="s">
        <v>49</v>
      </c>
      <c r="C65" s="237" t="s">
        <v>46</v>
      </c>
      <c r="D65" s="238"/>
      <c r="E65" s="238"/>
      <c r="F65" s="134" t="s">
        <v>24</v>
      </c>
      <c r="G65" s="135"/>
      <c r="H65" s="135"/>
      <c r="I65" s="135">
        <f>'721 1 Pol'!G8</f>
        <v>0</v>
      </c>
      <c r="J65" s="131" t="str">
        <f>IF(I68=0,"",I65/I68*100)</f>
        <v/>
      </c>
    </row>
    <row r="66" spans="1:10" ht="36.75" customHeight="1" x14ac:dyDescent="0.2">
      <c r="A66" s="122"/>
      <c r="B66" s="127" t="s">
        <v>72</v>
      </c>
      <c r="C66" s="237" t="s">
        <v>73</v>
      </c>
      <c r="D66" s="238"/>
      <c r="E66" s="238"/>
      <c r="F66" s="134" t="s">
        <v>24</v>
      </c>
      <c r="G66" s="135"/>
      <c r="H66" s="135"/>
      <c r="I66" s="135">
        <f>'728 1 Pol'!G8</f>
        <v>0</v>
      </c>
      <c r="J66" s="131" t="str">
        <f>IF(I68=0,"",I66/I68*100)</f>
        <v/>
      </c>
    </row>
    <row r="67" spans="1:10" ht="36.75" customHeight="1" x14ac:dyDescent="0.2">
      <c r="A67" s="122"/>
      <c r="B67" s="127" t="s">
        <v>74</v>
      </c>
      <c r="C67" s="237" t="s">
        <v>75</v>
      </c>
      <c r="D67" s="238"/>
      <c r="E67" s="238"/>
      <c r="F67" s="134" t="s">
        <v>25</v>
      </c>
      <c r="G67" s="135"/>
      <c r="H67" s="135"/>
      <c r="I67" s="135">
        <f>'724 1 Pol'!G8+'725 1 Pol'!G8</f>
        <v>0</v>
      </c>
      <c r="J67" s="131" t="str">
        <f>IF(I68=0,"",I67/I68*100)</f>
        <v/>
      </c>
    </row>
    <row r="68" spans="1:10" ht="25.5" customHeight="1" x14ac:dyDescent="0.2">
      <c r="A68" s="123"/>
      <c r="B68" s="128" t="s">
        <v>1</v>
      </c>
      <c r="C68" s="129"/>
      <c r="D68" s="130"/>
      <c r="E68" s="130"/>
      <c r="F68" s="136"/>
      <c r="G68" s="137"/>
      <c r="H68" s="137"/>
      <c r="I68" s="137">
        <f>SUM(I65:I67)</f>
        <v>0</v>
      </c>
      <c r="J68" s="132">
        <f>SUM(J65:J67)</f>
        <v>0</v>
      </c>
    </row>
    <row r="69" spans="1:10" x14ac:dyDescent="0.2">
      <c r="F69" s="86"/>
      <c r="G69" s="86"/>
      <c r="H69" s="86"/>
      <c r="I69" s="86"/>
      <c r="J69" s="133"/>
    </row>
    <row r="70" spans="1:10" x14ac:dyDescent="0.2">
      <c r="F70" s="86"/>
      <c r="G70" s="86"/>
      <c r="H70" s="86"/>
      <c r="I70" s="86"/>
      <c r="J70" s="133"/>
    </row>
    <row r="71" spans="1:10" x14ac:dyDescent="0.2">
      <c r="F71" s="86"/>
      <c r="G71" s="86"/>
      <c r="H71" s="86"/>
      <c r="I71" s="86"/>
      <c r="J71" s="133"/>
    </row>
  </sheetData>
  <sheetProtection algorithmName="SHA-512" hashValue="UYIuNcS+qYPH/zKfOAsYo/RbH2YT7puKBOdhmgJ1k90z9WnBnmQJrwabm1/+e097g/1IBG8Qox1j1cWaLJ7j9Q==" saltValue="i2l+YscZffSQaMvGczjeA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49:E49"/>
    <mergeCell ref="C65:E65"/>
    <mergeCell ref="C66:E66"/>
    <mergeCell ref="C67:E67"/>
    <mergeCell ref="C44:E44"/>
    <mergeCell ref="C45:E45"/>
    <mergeCell ref="C46:E46"/>
    <mergeCell ref="C47:E47"/>
    <mergeCell ref="C48:E4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50" t="s">
        <v>7</v>
      </c>
      <c r="B2" s="49"/>
      <c r="C2" s="241"/>
      <c r="D2" s="241"/>
      <c r="E2" s="241"/>
      <c r="F2" s="241"/>
      <c r="G2" s="242"/>
    </row>
    <row r="3" spans="1:7" ht="24.95" customHeight="1" x14ac:dyDescent="0.2">
      <c r="A3" s="50" t="s">
        <v>8</v>
      </c>
      <c r="B3" s="49"/>
      <c r="C3" s="241"/>
      <c r="D3" s="241"/>
      <c r="E3" s="241"/>
      <c r="F3" s="241"/>
      <c r="G3" s="242"/>
    </row>
    <row r="4" spans="1:7" ht="24.95" customHeight="1" x14ac:dyDescent="0.2">
      <c r="A4" s="50" t="s">
        <v>9</v>
      </c>
      <c r="B4" s="49"/>
      <c r="C4" s="241"/>
      <c r="D4" s="241"/>
      <c r="E4" s="241"/>
      <c r="F4" s="241"/>
      <c r="G4" s="242"/>
    </row>
    <row r="5" spans="1:7" x14ac:dyDescent="0.2">
      <c r="B5" s="4"/>
      <c r="C5" s="5"/>
      <c r="D5" s="6"/>
    </row>
  </sheetData>
  <sheetProtection algorithmName="SHA-512" hashValue="dhSc0N5LeHDGThRQRCWv02NcID/XzySPGqq3yiQQ+qc622bqKWD2wCTzmLGq+3VpLsH5dIuOJYTIe3rd6bZ8hQ==" saltValue="MGLK7mIdyFPTupxTjOacv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E451A-E88E-4C1F-AFE9-E21E2438AB72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78</v>
      </c>
      <c r="B1" s="243"/>
      <c r="C1" s="243"/>
      <c r="D1" s="243"/>
      <c r="E1" s="243"/>
      <c r="F1" s="243"/>
      <c r="G1" s="243"/>
      <c r="AG1" t="s">
        <v>79</v>
      </c>
    </row>
    <row r="2" spans="1:60" ht="24.95" customHeight="1" x14ac:dyDescent="0.2">
      <c r="A2" s="139" t="s">
        <v>7</v>
      </c>
      <c r="B2" s="49" t="s">
        <v>43</v>
      </c>
      <c r="C2" s="244" t="s">
        <v>44</v>
      </c>
      <c r="D2" s="245"/>
      <c r="E2" s="245"/>
      <c r="F2" s="245"/>
      <c r="G2" s="246"/>
      <c r="AG2" t="s">
        <v>80</v>
      </c>
    </row>
    <row r="3" spans="1:60" ht="24.95" customHeight="1" x14ac:dyDescent="0.2">
      <c r="A3" s="139" t="s">
        <v>8</v>
      </c>
      <c r="B3" s="49" t="s">
        <v>47</v>
      </c>
      <c r="C3" s="244" t="s">
        <v>48</v>
      </c>
      <c r="D3" s="245"/>
      <c r="E3" s="245"/>
      <c r="F3" s="245"/>
      <c r="G3" s="246"/>
      <c r="AC3" s="120" t="s">
        <v>81</v>
      </c>
      <c r="AG3" t="s">
        <v>82</v>
      </c>
    </row>
    <row r="4" spans="1:60" ht="24.95" customHeight="1" x14ac:dyDescent="0.2">
      <c r="A4" s="140" t="s">
        <v>9</v>
      </c>
      <c r="B4" s="141" t="s">
        <v>49</v>
      </c>
      <c r="C4" s="247" t="s">
        <v>48</v>
      </c>
      <c r="D4" s="248"/>
      <c r="E4" s="248"/>
      <c r="F4" s="248"/>
      <c r="G4" s="249"/>
      <c r="AG4" t="s">
        <v>83</v>
      </c>
    </row>
    <row r="5" spans="1:60" x14ac:dyDescent="0.2">
      <c r="D5" s="10"/>
    </row>
    <row r="6" spans="1:60" ht="38.25" x14ac:dyDescent="0.2">
      <c r="A6" s="143" t="s">
        <v>84</v>
      </c>
      <c r="B6" s="145" t="s">
        <v>85</v>
      </c>
      <c r="C6" s="145" t="s">
        <v>86</v>
      </c>
      <c r="D6" s="144" t="s">
        <v>87</v>
      </c>
      <c r="E6" s="143" t="s">
        <v>88</v>
      </c>
      <c r="F6" s="142" t="s">
        <v>89</v>
      </c>
      <c r="G6" s="143" t="s">
        <v>29</v>
      </c>
      <c r="H6" s="146" t="s">
        <v>30</v>
      </c>
      <c r="I6" s="146" t="s">
        <v>90</v>
      </c>
      <c r="J6" s="146" t="s">
        <v>31</v>
      </c>
      <c r="K6" s="146" t="s">
        <v>91</v>
      </c>
      <c r="L6" s="146" t="s">
        <v>92</v>
      </c>
      <c r="M6" s="146" t="s">
        <v>93</v>
      </c>
      <c r="N6" s="146" t="s">
        <v>94</v>
      </c>
      <c r="O6" s="146" t="s">
        <v>95</v>
      </c>
      <c r="P6" s="146" t="s">
        <v>96</v>
      </c>
      <c r="Q6" s="146" t="s">
        <v>97</v>
      </c>
      <c r="R6" s="146" t="s">
        <v>98</v>
      </c>
      <c r="S6" s="146" t="s">
        <v>99</v>
      </c>
      <c r="T6" s="146" t="s">
        <v>100</v>
      </c>
      <c r="U6" s="146" t="s">
        <v>101</v>
      </c>
      <c r="V6" s="146" t="s">
        <v>102</v>
      </c>
      <c r="W6" s="146" t="s">
        <v>103</v>
      </c>
      <c r="X6" s="146" t="s">
        <v>104</v>
      </c>
      <c r="Y6" s="146" t="s">
        <v>105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59" t="s">
        <v>106</v>
      </c>
      <c r="B8" s="160" t="s">
        <v>49</v>
      </c>
      <c r="C8" s="180" t="s">
        <v>46</v>
      </c>
      <c r="D8" s="161"/>
      <c r="E8" s="162"/>
      <c r="F8" s="163"/>
      <c r="G8" s="163">
        <f>SUMIF(AG9:AG32,"&lt;&gt;NOR",G9:G32)</f>
        <v>0</v>
      </c>
      <c r="H8" s="163"/>
      <c r="I8" s="163">
        <f>SUM(I9:I32)</f>
        <v>0</v>
      </c>
      <c r="J8" s="163"/>
      <c r="K8" s="163">
        <f>SUM(K9:K32)</f>
        <v>0</v>
      </c>
      <c r="L8" s="163"/>
      <c r="M8" s="163">
        <f>SUM(M9:M32)</f>
        <v>0</v>
      </c>
      <c r="N8" s="162"/>
      <c r="O8" s="162">
        <f>SUM(O9:O32)</f>
        <v>0</v>
      </c>
      <c r="P8" s="162"/>
      <c r="Q8" s="162">
        <f>SUM(Q9:Q32)</f>
        <v>0</v>
      </c>
      <c r="R8" s="163"/>
      <c r="S8" s="163"/>
      <c r="T8" s="164"/>
      <c r="U8" s="158"/>
      <c r="V8" s="158">
        <f>SUM(V9:V32)</f>
        <v>0</v>
      </c>
      <c r="W8" s="158"/>
      <c r="X8" s="158"/>
      <c r="Y8" s="158"/>
      <c r="AG8" t="s">
        <v>107</v>
      </c>
    </row>
    <row r="9" spans="1:60" ht="22.5" outlineLevel="1" x14ac:dyDescent="0.2">
      <c r="A9" s="173">
        <v>1</v>
      </c>
      <c r="B9" s="174" t="s">
        <v>108</v>
      </c>
      <c r="C9" s="181" t="s">
        <v>109</v>
      </c>
      <c r="D9" s="175" t="s">
        <v>110</v>
      </c>
      <c r="E9" s="176">
        <v>1</v>
      </c>
      <c r="F9" s="177"/>
      <c r="G9" s="178">
        <f t="shared" ref="G9:G32" si="0">ROUND(E9*F9,2)</f>
        <v>0</v>
      </c>
      <c r="H9" s="177"/>
      <c r="I9" s="178">
        <f t="shared" ref="I9:I32" si="1">ROUND(E9*H9,2)</f>
        <v>0</v>
      </c>
      <c r="J9" s="177"/>
      <c r="K9" s="178">
        <f t="shared" ref="K9:K32" si="2">ROUND(E9*J9,2)</f>
        <v>0</v>
      </c>
      <c r="L9" s="178">
        <v>21</v>
      </c>
      <c r="M9" s="178">
        <f t="shared" ref="M9:M32" si="3">G9*(1+L9/100)</f>
        <v>0</v>
      </c>
      <c r="N9" s="176">
        <v>0</v>
      </c>
      <c r="O9" s="176">
        <f t="shared" ref="O9:O32" si="4">ROUND(E9*N9,2)</f>
        <v>0</v>
      </c>
      <c r="P9" s="176">
        <v>0</v>
      </c>
      <c r="Q9" s="176">
        <f t="shared" ref="Q9:Q32" si="5">ROUND(E9*P9,2)</f>
        <v>0</v>
      </c>
      <c r="R9" s="178"/>
      <c r="S9" s="178" t="s">
        <v>111</v>
      </c>
      <c r="T9" s="179" t="s">
        <v>112</v>
      </c>
      <c r="U9" s="157">
        <v>0</v>
      </c>
      <c r="V9" s="157">
        <f t="shared" ref="V9:V32" si="6">ROUND(E9*U9,2)</f>
        <v>0</v>
      </c>
      <c r="W9" s="157"/>
      <c r="X9" s="157" t="s">
        <v>113</v>
      </c>
      <c r="Y9" s="157" t="s">
        <v>114</v>
      </c>
      <c r="Z9" s="147"/>
      <c r="AA9" s="147"/>
      <c r="AB9" s="147"/>
      <c r="AC9" s="147"/>
      <c r="AD9" s="147"/>
      <c r="AE9" s="147"/>
      <c r="AF9" s="147"/>
      <c r="AG9" s="147" t="s">
        <v>115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73">
        <v>2</v>
      </c>
      <c r="B10" s="174" t="s">
        <v>116</v>
      </c>
      <c r="C10" s="181" t="s">
        <v>117</v>
      </c>
      <c r="D10" s="175" t="s">
        <v>110</v>
      </c>
      <c r="E10" s="176">
        <v>1</v>
      </c>
      <c r="F10" s="177"/>
      <c r="G10" s="178">
        <f t="shared" si="0"/>
        <v>0</v>
      </c>
      <c r="H10" s="177"/>
      <c r="I10" s="178">
        <f t="shared" si="1"/>
        <v>0</v>
      </c>
      <c r="J10" s="177"/>
      <c r="K10" s="178">
        <f t="shared" si="2"/>
        <v>0</v>
      </c>
      <c r="L10" s="178">
        <v>21</v>
      </c>
      <c r="M10" s="178">
        <f t="shared" si="3"/>
        <v>0</v>
      </c>
      <c r="N10" s="176">
        <v>0</v>
      </c>
      <c r="O10" s="176">
        <f t="shared" si="4"/>
        <v>0</v>
      </c>
      <c r="P10" s="176">
        <v>0</v>
      </c>
      <c r="Q10" s="176">
        <f t="shared" si="5"/>
        <v>0</v>
      </c>
      <c r="R10" s="178"/>
      <c r="S10" s="178" t="s">
        <v>111</v>
      </c>
      <c r="T10" s="179" t="s">
        <v>112</v>
      </c>
      <c r="U10" s="157">
        <v>0</v>
      </c>
      <c r="V10" s="157">
        <f t="shared" si="6"/>
        <v>0</v>
      </c>
      <c r="W10" s="157"/>
      <c r="X10" s="157" t="s">
        <v>113</v>
      </c>
      <c r="Y10" s="157" t="s">
        <v>114</v>
      </c>
      <c r="Z10" s="147"/>
      <c r="AA10" s="147"/>
      <c r="AB10" s="147"/>
      <c r="AC10" s="147"/>
      <c r="AD10" s="147"/>
      <c r="AE10" s="147"/>
      <c r="AF10" s="147"/>
      <c r="AG10" s="147" t="s">
        <v>115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2.5" outlineLevel="1" x14ac:dyDescent="0.2">
      <c r="A11" s="173">
        <v>3</v>
      </c>
      <c r="B11" s="174" t="s">
        <v>118</v>
      </c>
      <c r="C11" s="181" t="s">
        <v>119</v>
      </c>
      <c r="D11" s="175" t="s">
        <v>120</v>
      </c>
      <c r="E11" s="176">
        <v>1</v>
      </c>
      <c r="F11" s="177"/>
      <c r="G11" s="178">
        <f t="shared" si="0"/>
        <v>0</v>
      </c>
      <c r="H11" s="177"/>
      <c r="I11" s="178">
        <f t="shared" si="1"/>
        <v>0</v>
      </c>
      <c r="J11" s="177"/>
      <c r="K11" s="178">
        <f t="shared" si="2"/>
        <v>0</v>
      </c>
      <c r="L11" s="178">
        <v>21</v>
      </c>
      <c r="M11" s="178">
        <f t="shared" si="3"/>
        <v>0</v>
      </c>
      <c r="N11" s="176">
        <v>0</v>
      </c>
      <c r="O11" s="176">
        <f t="shared" si="4"/>
        <v>0</v>
      </c>
      <c r="P11" s="176">
        <v>0</v>
      </c>
      <c r="Q11" s="176">
        <f t="shared" si="5"/>
        <v>0</v>
      </c>
      <c r="R11" s="178"/>
      <c r="S11" s="178" t="s">
        <v>111</v>
      </c>
      <c r="T11" s="179" t="s">
        <v>112</v>
      </c>
      <c r="U11" s="157">
        <v>0</v>
      </c>
      <c r="V11" s="157">
        <f t="shared" si="6"/>
        <v>0</v>
      </c>
      <c r="W11" s="157"/>
      <c r="X11" s="157" t="s">
        <v>113</v>
      </c>
      <c r="Y11" s="157" t="s">
        <v>114</v>
      </c>
      <c r="Z11" s="147"/>
      <c r="AA11" s="147"/>
      <c r="AB11" s="147"/>
      <c r="AC11" s="147"/>
      <c r="AD11" s="147"/>
      <c r="AE11" s="147"/>
      <c r="AF11" s="147"/>
      <c r="AG11" s="147" t="s">
        <v>115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73">
        <v>4</v>
      </c>
      <c r="B12" s="174" t="s">
        <v>121</v>
      </c>
      <c r="C12" s="181" t="s">
        <v>122</v>
      </c>
      <c r="D12" s="175" t="s">
        <v>120</v>
      </c>
      <c r="E12" s="176">
        <v>1</v>
      </c>
      <c r="F12" s="177"/>
      <c r="G12" s="178">
        <f t="shared" si="0"/>
        <v>0</v>
      </c>
      <c r="H12" s="177"/>
      <c r="I12" s="178">
        <f t="shared" si="1"/>
        <v>0</v>
      </c>
      <c r="J12" s="177"/>
      <c r="K12" s="178">
        <f t="shared" si="2"/>
        <v>0</v>
      </c>
      <c r="L12" s="178">
        <v>21</v>
      </c>
      <c r="M12" s="178">
        <f t="shared" si="3"/>
        <v>0</v>
      </c>
      <c r="N12" s="176">
        <v>0</v>
      </c>
      <c r="O12" s="176">
        <f t="shared" si="4"/>
        <v>0</v>
      </c>
      <c r="P12" s="176">
        <v>0</v>
      </c>
      <c r="Q12" s="176">
        <f t="shared" si="5"/>
        <v>0</v>
      </c>
      <c r="R12" s="178"/>
      <c r="S12" s="178" t="s">
        <v>111</v>
      </c>
      <c r="T12" s="179" t="s">
        <v>112</v>
      </c>
      <c r="U12" s="157">
        <v>0</v>
      </c>
      <c r="V12" s="157">
        <f t="shared" si="6"/>
        <v>0</v>
      </c>
      <c r="W12" s="157"/>
      <c r="X12" s="157" t="s">
        <v>113</v>
      </c>
      <c r="Y12" s="157" t="s">
        <v>114</v>
      </c>
      <c r="Z12" s="147"/>
      <c r="AA12" s="147"/>
      <c r="AB12" s="147"/>
      <c r="AC12" s="147"/>
      <c r="AD12" s="147"/>
      <c r="AE12" s="147"/>
      <c r="AF12" s="147"/>
      <c r="AG12" s="147" t="s">
        <v>115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73">
        <v>5</v>
      </c>
      <c r="B13" s="174" t="s">
        <v>123</v>
      </c>
      <c r="C13" s="181" t="s">
        <v>124</v>
      </c>
      <c r="D13" s="175" t="s">
        <v>110</v>
      </c>
      <c r="E13" s="176">
        <v>1</v>
      </c>
      <c r="F13" s="177"/>
      <c r="G13" s="178">
        <f t="shared" si="0"/>
        <v>0</v>
      </c>
      <c r="H13" s="177"/>
      <c r="I13" s="178">
        <f t="shared" si="1"/>
        <v>0</v>
      </c>
      <c r="J13" s="177"/>
      <c r="K13" s="178">
        <f t="shared" si="2"/>
        <v>0</v>
      </c>
      <c r="L13" s="178">
        <v>21</v>
      </c>
      <c r="M13" s="178">
        <f t="shared" si="3"/>
        <v>0</v>
      </c>
      <c r="N13" s="176">
        <v>0</v>
      </c>
      <c r="O13" s="176">
        <f t="shared" si="4"/>
        <v>0</v>
      </c>
      <c r="P13" s="176">
        <v>0</v>
      </c>
      <c r="Q13" s="176">
        <f t="shared" si="5"/>
        <v>0</v>
      </c>
      <c r="R13" s="178"/>
      <c r="S13" s="178" t="s">
        <v>111</v>
      </c>
      <c r="T13" s="179" t="s">
        <v>112</v>
      </c>
      <c r="U13" s="157">
        <v>0</v>
      </c>
      <c r="V13" s="157">
        <f t="shared" si="6"/>
        <v>0</v>
      </c>
      <c r="W13" s="157"/>
      <c r="X13" s="157" t="s">
        <v>113</v>
      </c>
      <c r="Y13" s="157" t="s">
        <v>114</v>
      </c>
      <c r="Z13" s="147"/>
      <c r="AA13" s="147"/>
      <c r="AB13" s="147"/>
      <c r="AC13" s="147"/>
      <c r="AD13" s="147"/>
      <c r="AE13" s="147"/>
      <c r="AF13" s="147"/>
      <c r="AG13" s="147" t="s">
        <v>115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73">
        <v>6</v>
      </c>
      <c r="B14" s="174" t="s">
        <v>125</v>
      </c>
      <c r="C14" s="181" t="s">
        <v>126</v>
      </c>
      <c r="D14" s="175" t="s">
        <v>110</v>
      </c>
      <c r="E14" s="176">
        <v>1</v>
      </c>
      <c r="F14" s="177"/>
      <c r="G14" s="178">
        <f t="shared" si="0"/>
        <v>0</v>
      </c>
      <c r="H14" s="177"/>
      <c r="I14" s="178">
        <f t="shared" si="1"/>
        <v>0</v>
      </c>
      <c r="J14" s="177"/>
      <c r="K14" s="178">
        <f t="shared" si="2"/>
        <v>0</v>
      </c>
      <c r="L14" s="178">
        <v>21</v>
      </c>
      <c r="M14" s="178">
        <f t="shared" si="3"/>
        <v>0</v>
      </c>
      <c r="N14" s="176">
        <v>0</v>
      </c>
      <c r="O14" s="176">
        <f t="shared" si="4"/>
        <v>0</v>
      </c>
      <c r="P14" s="176">
        <v>0</v>
      </c>
      <c r="Q14" s="176">
        <f t="shared" si="5"/>
        <v>0</v>
      </c>
      <c r="R14" s="178"/>
      <c r="S14" s="178" t="s">
        <v>111</v>
      </c>
      <c r="T14" s="179" t="s">
        <v>112</v>
      </c>
      <c r="U14" s="157">
        <v>0</v>
      </c>
      <c r="V14" s="157">
        <f t="shared" si="6"/>
        <v>0</v>
      </c>
      <c r="W14" s="157"/>
      <c r="X14" s="157" t="s">
        <v>113</v>
      </c>
      <c r="Y14" s="157" t="s">
        <v>114</v>
      </c>
      <c r="Z14" s="147"/>
      <c r="AA14" s="147"/>
      <c r="AB14" s="147"/>
      <c r="AC14" s="147"/>
      <c r="AD14" s="147"/>
      <c r="AE14" s="147"/>
      <c r="AF14" s="147"/>
      <c r="AG14" s="147" t="s">
        <v>115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73">
        <v>7</v>
      </c>
      <c r="B15" s="174" t="s">
        <v>127</v>
      </c>
      <c r="C15" s="181" t="s">
        <v>128</v>
      </c>
      <c r="D15" s="175" t="s">
        <v>110</v>
      </c>
      <c r="E15" s="176">
        <v>1</v>
      </c>
      <c r="F15" s="177"/>
      <c r="G15" s="178">
        <f t="shared" si="0"/>
        <v>0</v>
      </c>
      <c r="H15" s="177"/>
      <c r="I15" s="178">
        <f t="shared" si="1"/>
        <v>0</v>
      </c>
      <c r="J15" s="177"/>
      <c r="K15" s="178">
        <f t="shared" si="2"/>
        <v>0</v>
      </c>
      <c r="L15" s="178">
        <v>21</v>
      </c>
      <c r="M15" s="178">
        <f t="shared" si="3"/>
        <v>0</v>
      </c>
      <c r="N15" s="176">
        <v>0</v>
      </c>
      <c r="O15" s="176">
        <f t="shared" si="4"/>
        <v>0</v>
      </c>
      <c r="P15" s="176">
        <v>0</v>
      </c>
      <c r="Q15" s="176">
        <f t="shared" si="5"/>
        <v>0</v>
      </c>
      <c r="R15" s="178"/>
      <c r="S15" s="178" t="s">
        <v>111</v>
      </c>
      <c r="T15" s="179" t="s">
        <v>112</v>
      </c>
      <c r="U15" s="157">
        <v>0</v>
      </c>
      <c r="V15" s="157">
        <f t="shared" si="6"/>
        <v>0</v>
      </c>
      <c r="W15" s="157"/>
      <c r="X15" s="157" t="s">
        <v>113</v>
      </c>
      <c r="Y15" s="157" t="s">
        <v>114</v>
      </c>
      <c r="Z15" s="147"/>
      <c r="AA15" s="147"/>
      <c r="AB15" s="147"/>
      <c r="AC15" s="147"/>
      <c r="AD15" s="147"/>
      <c r="AE15" s="147"/>
      <c r="AF15" s="147"/>
      <c r="AG15" s="147" t="s">
        <v>115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73">
        <v>8</v>
      </c>
      <c r="B16" s="174" t="s">
        <v>129</v>
      </c>
      <c r="C16" s="181" t="s">
        <v>130</v>
      </c>
      <c r="D16" s="175" t="s">
        <v>110</v>
      </c>
      <c r="E16" s="176">
        <v>1</v>
      </c>
      <c r="F16" s="177"/>
      <c r="G16" s="178">
        <f t="shared" si="0"/>
        <v>0</v>
      </c>
      <c r="H16" s="177"/>
      <c r="I16" s="178">
        <f t="shared" si="1"/>
        <v>0</v>
      </c>
      <c r="J16" s="177"/>
      <c r="K16" s="178">
        <f t="shared" si="2"/>
        <v>0</v>
      </c>
      <c r="L16" s="178">
        <v>21</v>
      </c>
      <c r="M16" s="178">
        <f t="shared" si="3"/>
        <v>0</v>
      </c>
      <c r="N16" s="176">
        <v>0</v>
      </c>
      <c r="O16" s="176">
        <f t="shared" si="4"/>
        <v>0</v>
      </c>
      <c r="P16" s="176">
        <v>0</v>
      </c>
      <c r="Q16" s="176">
        <f t="shared" si="5"/>
        <v>0</v>
      </c>
      <c r="R16" s="178"/>
      <c r="S16" s="178" t="s">
        <v>111</v>
      </c>
      <c r="T16" s="179" t="s">
        <v>112</v>
      </c>
      <c r="U16" s="157">
        <v>0</v>
      </c>
      <c r="V16" s="157">
        <f t="shared" si="6"/>
        <v>0</v>
      </c>
      <c r="W16" s="157"/>
      <c r="X16" s="157" t="s">
        <v>113</v>
      </c>
      <c r="Y16" s="157" t="s">
        <v>114</v>
      </c>
      <c r="Z16" s="147"/>
      <c r="AA16" s="147"/>
      <c r="AB16" s="147"/>
      <c r="AC16" s="147"/>
      <c r="AD16" s="147"/>
      <c r="AE16" s="147"/>
      <c r="AF16" s="147"/>
      <c r="AG16" s="147" t="s">
        <v>115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73">
        <v>9</v>
      </c>
      <c r="B17" s="174" t="s">
        <v>131</v>
      </c>
      <c r="C17" s="181" t="s">
        <v>132</v>
      </c>
      <c r="D17" s="175" t="s">
        <v>120</v>
      </c>
      <c r="E17" s="176">
        <v>1</v>
      </c>
      <c r="F17" s="177"/>
      <c r="G17" s="178">
        <f t="shared" si="0"/>
        <v>0</v>
      </c>
      <c r="H17" s="177"/>
      <c r="I17" s="178">
        <f t="shared" si="1"/>
        <v>0</v>
      </c>
      <c r="J17" s="177"/>
      <c r="K17" s="178">
        <f t="shared" si="2"/>
        <v>0</v>
      </c>
      <c r="L17" s="178">
        <v>21</v>
      </c>
      <c r="M17" s="178">
        <f t="shared" si="3"/>
        <v>0</v>
      </c>
      <c r="N17" s="176">
        <v>0</v>
      </c>
      <c r="O17" s="176">
        <f t="shared" si="4"/>
        <v>0</v>
      </c>
      <c r="P17" s="176">
        <v>0</v>
      </c>
      <c r="Q17" s="176">
        <f t="shared" si="5"/>
        <v>0</v>
      </c>
      <c r="R17" s="178"/>
      <c r="S17" s="178" t="s">
        <v>111</v>
      </c>
      <c r="T17" s="179" t="s">
        <v>112</v>
      </c>
      <c r="U17" s="157">
        <v>0</v>
      </c>
      <c r="V17" s="157">
        <f t="shared" si="6"/>
        <v>0</v>
      </c>
      <c r="W17" s="157"/>
      <c r="X17" s="157" t="s">
        <v>113</v>
      </c>
      <c r="Y17" s="157" t="s">
        <v>114</v>
      </c>
      <c r="Z17" s="147"/>
      <c r="AA17" s="147"/>
      <c r="AB17" s="147"/>
      <c r="AC17" s="147"/>
      <c r="AD17" s="147"/>
      <c r="AE17" s="147"/>
      <c r="AF17" s="147"/>
      <c r="AG17" s="147" t="s">
        <v>115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73">
        <v>10</v>
      </c>
      <c r="B18" s="174" t="s">
        <v>133</v>
      </c>
      <c r="C18" s="181" t="s">
        <v>134</v>
      </c>
      <c r="D18" s="175" t="s">
        <v>120</v>
      </c>
      <c r="E18" s="176">
        <v>1</v>
      </c>
      <c r="F18" s="177"/>
      <c r="G18" s="178">
        <f t="shared" si="0"/>
        <v>0</v>
      </c>
      <c r="H18" s="177"/>
      <c r="I18" s="178">
        <f t="shared" si="1"/>
        <v>0</v>
      </c>
      <c r="J18" s="177"/>
      <c r="K18" s="178">
        <f t="shared" si="2"/>
        <v>0</v>
      </c>
      <c r="L18" s="178">
        <v>21</v>
      </c>
      <c r="M18" s="178">
        <f t="shared" si="3"/>
        <v>0</v>
      </c>
      <c r="N18" s="176">
        <v>0</v>
      </c>
      <c r="O18" s="176">
        <f t="shared" si="4"/>
        <v>0</v>
      </c>
      <c r="P18" s="176">
        <v>0</v>
      </c>
      <c r="Q18" s="176">
        <f t="shared" si="5"/>
        <v>0</v>
      </c>
      <c r="R18" s="178"/>
      <c r="S18" s="178" t="s">
        <v>111</v>
      </c>
      <c r="T18" s="179" t="s">
        <v>112</v>
      </c>
      <c r="U18" s="157">
        <v>0</v>
      </c>
      <c r="V18" s="157">
        <f t="shared" si="6"/>
        <v>0</v>
      </c>
      <c r="W18" s="157"/>
      <c r="X18" s="157" t="s">
        <v>113</v>
      </c>
      <c r="Y18" s="157" t="s">
        <v>114</v>
      </c>
      <c r="Z18" s="147"/>
      <c r="AA18" s="147"/>
      <c r="AB18" s="147"/>
      <c r="AC18" s="147"/>
      <c r="AD18" s="147"/>
      <c r="AE18" s="147"/>
      <c r="AF18" s="147"/>
      <c r="AG18" s="147" t="s">
        <v>115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73">
        <v>11</v>
      </c>
      <c r="B19" s="174" t="s">
        <v>135</v>
      </c>
      <c r="C19" s="181" t="s">
        <v>136</v>
      </c>
      <c r="D19" s="175" t="s">
        <v>110</v>
      </c>
      <c r="E19" s="176">
        <v>1</v>
      </c>
      <c r="F19" s="177"/>
      <c r="G19" s="178">
        <f t="shared" si="0"/>
        <v>0</v>
      </c>
      <c r="H19" s="177"/>
      <c r="I19" s="178">
        <f t="shared" si="1"/>
        <v>0</v>
      </c>
      <c r="J19" s="177"/>
      <c r="K19" s="178">
        <f t="shared" si="2"/>
        <v>0</v>
      </c>
      <c r="L19" s="178">
        <v>21</v>
      </c>
      <c r="M19" s="178">
        <f t="shared" si="3"/>
        <v>0</v>
      </c>
      <c r="N19" s="176">
        <v>0</v>
      </c>
      <c r="O19" s="176">
        <f t="shared" si="4"/>
        <v>0</v>
      </c>
      <c r="P19" s="176">
        <v>0</v>
      </c>
      <c r="Q19" s="176">
        <f t="shared" si="5"/>
        <v>0</v>
      </c>
      <c r="R19" s="178"/>
      <c r="S19" s="178" t="s">
        <v>111</v>
      </c>
      <c r="T19" s="179" t="s">
        <v>112</v>
      </c>
      <c r="U19" s="157">
        <v>0</v>
      </c>
      <c r="V19" s="157">
        <f t="shared" si="6"/>
        <v>0</v>
      </c>
      <c r="W19" s="157"/>
      <c r="X19" s="157" t="s">
        <v>113</v>
      </c>
      <c r="Y19" s="157" t="s">
        <v>114</v>
      </c>
      <c r="Z19" s="147"/>
      <c r="AA19" s="147"/>
      <c r="AB19" s="147"/>
      <c r="AC19" s="147"/>
      <c r="AD19" s="147"/>
      <c r="AE19" s="147"/>
      <c r="AF19" s="147"/>
      <c r="AG19" s="147" t="s">
        <v>115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73">
        <v>12</v>
      </c>
      <c r="B20" s="174" t="s">
        <v>137</v>
      </c>
      <c r="C20" s="181" t="s">
        <v>138</v>
      </c>
      <c r="D20" s="175" t="s">
        <v>110</v>
      </c>
      <c r="E20" s="176">
        <v>1</v>
      </c>
      <c r="F20" s="177"/>
      <c r="G20" s="178">
        <f t="shared" si="0"/>
        <v>0</v>
      </c>
      <c r="H20" s="177"/>
      <c r="I20" s="178">
        <f t="shared" si="1"/>
        <v>0</v>
      </c>
      <c r="J20" s="177"/>
      <c r="K20" s="178">
        <f t="shared" si="2"/>
        <v>0</v>
      </c>
      <c r="L20" s="178">
        <v>21</v>
      </c>
      <c r="M20" s="178">
        <f t="shared" si="3"/>
        <v>0</v>
      </c>
      <c r="N20" s="176">
        <v>0</v>
      </c>
      <c r="O20" s="176">
        <f t="shared" si="4"/>
        <v>0</v>
      </c>
      <c r="P20" s="176">
        <v>0</v>
      </c>
      <c r="Q20" s="176">
        <f t="shared" si="5"/>
        <v>0</v>
      </c>
      <c r="R20" s="178"/>
      <c r="S20" s="178" t="s">
        <v>111</v>
      </c>
      <c r="T20" s="179" t="s">
        <v>112</v>
      </c>
      <c r="U20" s="157">
        <v>0</v>
      </c>
      <c r="V20" s="157">
        <f t="shared" si="6"/>
        <v>0</v>
      </c>
      <c r="W20" s="157"/>
      <c r="X20" s="157" t="s">
        <v>113</v>
      </c>
      <c r="Y20" s="157" t="s">
        <v>114</v>
      </c>
      <c r="Z20" s="147"/>
      <c r="AA20" s="147"/>
      <c r="AB20" s="147"/>
      <c r="AC20" s="147"/>
      <c r="AD20" s="147"/>
      <c r="AE20" s="147"/>
      <c r="AF20" s="147"/>
      <c r="AG20" s="147" t="s">
        <v>115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73">
        <v>13</v>
      </c>
      <c r="B21" s="174" t="s">
        <v>139</v>
      </c>
      <c r="C21" s="181" t="s">
        <v>140</v>
      </c>
      <c r="D21" s="175" t="s">
        <v>110</v>
      </c>
      <c r="E21" s="176">
        <v>2</v>
      </c>
      <c r="F21" s="177"/>
      <c r="G21" s="178">
        <f t="shared" si="0"/>
        <v>0</v>
      </c>
      <c r="H21" s="177"/>
      <c r="I21" s="178">
        <f t="shared" si="1"/>
        <v>0</v>
      </c>
      <c r="J21" s="177"/>
      <c r="K21" s="178">
        <f t="shared" si="2"/>
        <v>0</v>
      </c>
      <c r="L21" s="178">
        <v>21</v>
      </c>
      <c r="M21" s="178">
        <f t="shared" si="3"/>
        <v>0</v>
      </c>
      <c r="N21" s="176">
        <v>0</v>
      </c>
      <c r="O21" s="176">
        <f t="shared" si="4"/>
        <v>0</v>
      </c>
      <c r="P21" s="176">
        <v>0</v>
      </c>
      <c r="Q21" s="176">
        <f t="shared" si="5"/>
        <v>0</v>
      </c>
      <c r="R21" s="178"/>
      <c r="S21" s="178" t="s">
        <v>111</v>
      </c>
      <c r="T21" s="179" t="s">
        <v>112</v>
      </c>
      <c r="U21" s="157">
        <v>0</v>
      </c>
      <c r="V21" s="157">
        <f t="shared" si="6"/>
        <v>0</v>
      </c>
      <c r="W21" s="157"/>
      <c r="X21" s="157" t="s">
        <v>141</v>
      </c>
      <c r="Y21" s="157" t="s">
        <v>114</v>
      </c>
      <c r="Z21" s="147"/>
      <c r="AA21" s="147"/>
      <c r="AB21" s="147"/>
      <c r="AC21" s="147"/>
      <c r="AD21" s="147"/>
      <c r="AE21" s="147"/>
      <c r="AF21" s="147"/>
      <c r="AG21" s="147" t="s">
        <v>142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73">
        <v>14</v>
      </c>
      <c r="B22" s="174" t="s">
        <v>143</v>
      </c>
      <c r="C22" s="181" t="s">
        <v>144</v>
      </c>
      <c r="D22" s="175" t="s">
        <v>110</v>
      </c>
      <c r="E22" s="176">
        <v>1</v>
      </c>
      <c r="F22" s="177"/>
      <c r="G22" s="178">
        <f t="shared" si="0"/>
        <v>0</v>
      </c>
      <c r="H22" s="177"/>
      <c r="I22" s="178">
        <f t="shared" si="1"/>
        <v>0</v>
      </c>
      <c r="J22" s="177"/>
      <c r="K22" s="178">
        <f t="shared" si="2"/>
        <v>0</v>
      </c>
      <c r="L22" s="178">
        <v>21</v>
      </c>
      <c r="M22" s="178">
        <f t="shared" si="3"/>
        <v>0</v>
      </c>
      <c r="N22" s="176">
        <v>0</v>
      </c>
      <c r="O22" s="176">
        <f t="shared" si="4"/>
        <v>0</v>
      </c>
      <c r="P22" s="176">
        <v>0</v>
      </c>
      <c r="Q22" s="176">
        <f t="shared" si="5"/>
        <v>0</v>
      </c>
      <c r="R22" s="178"/>
      <c r="S22" s="178" t="s">
        <v>111</v>
      </c>
      <c r="T22" s="179" t="s">
        <v>112</v>
      </c>
      <c r="U22" s="157">
        <v>0</v>
      </c>
      <c r="V22" s="157">
        <f t="shared" si="6"/>
        <v>0</v>
      </c>
      <c r="W22" s="157"/>
      <c r="X22" s="157" t="s">
        <v>141</v>
      </c>
      <c r="Y22" s="157" t="s">
        <v>114</v>
      </c>
      <c r="Z22" s="147"/>
      <c r="AA22" s="147"/>
      <c r="AB22" s="147"/>
      <c r="AC22" s="147"/>
      <c r="AD22" s="147"/>
      <c r="AE22" s="147"/>
      <c r="AF22" s="147"/>
      <c r="AG22" s="147" t="s">
        <v>142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73">
        <v>15</v>
      </c>
      <c r="B23" s="174" t="s">
        <v>145</v>
      </c>
      <c r="C23" s="181" t="s">
        <v>146</v>
      </c>
      <c r="D23" s="175" t="s">
        <v>110</v>
      </c>
      <c r="E23" s="176">
        <v>1</v>
      </c>
      <c r="F23" s="177"/>
      <c r="G23" s="178">
        <f t="shared" si="0"/>
        <v>0</v>
      </c>
      <c r="H23" s="177"/>
      <c r="I23" s="178">
        <f t="shared" si="1"/>
        <v>0</v>
      </c>
      <c r="J23" s="177"/>
      <c r="K23" s="178">
        <f t="shared" si="2"/>
        <v>0</v>
      </c>
      <c r="L23" s="178">
        <v>21</v>
      </c>
      <c r="M23" s="178">
        <f t="shared" si="3"/>
        <v>0</v>
      </c>
      <c r="N23" s="176">
        <v>0</v>
      </c>
      <c r="O23" s="176">
        <f t="shared" si="4"/>
        <v>0</v>
      </c>
      <c r="P23" s="176">
        <v>0</v>
      </c>
      <c r="Q23" s="176">
        <f t="shared" si="5"/>
        <v>0</v>
      </c>
      <c r="R23" s="178"/>
      <c r="S23" s="178" t="s">
        <v>111</v>
      </c>
      <c r="T23" s="179" t="s">
        <v>112</v>
      </c>
      <c r="U23" s="157">
        <v>0</v>
      </c>
      <c r="V23" s="157">
        <f t="shared" si="6"/>
        <v>0</v>
      </c>
      <c r="W23" s="157"/>
      <c r="X23" s="157" t="s">
        <v>113</v>
      </c>
      <c r="Y23" s="157" t="s">
        <v>114</v>
      </c>
      <c r="Z23" s="147"/>
      <c r="AA23" s="147"/>
      <c r="AB23" s="147"/>
      <c r="AC23" s="147"/>
      <c r="AD23" s="147"/>
      <c r="AE23" s="147"/>
      <c r="AF23" s="147"/>
      <c r="AG23" s="147" t="s">
        <v>115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73">
        <v>16</v>
      </c>
      <c r="B24" s="174" t="s">
        <v>147</v>
      </c>
      <c r="C24" s="181" t="s">
        <v>148</v>
      </c>
      <c r="D24" s="175" t="s">
        <v>110</v>
      </c>
      <c r="E24" s="176">
        <v>1</v>
      </c>
      <c r="F24" s="177"/>
      <c r="G24" s="178">
        <f t="shared" si="0"/>
        <v>0</v>
      </c>
      <c r="H24" s="177"/>
      <c r="I24" s="178">
        <f t="shared" si="1"/>
        <v>0</v>
      </c>
      <c r="J24" s="177"/>
      <c r="K24" s="178">
        <f t="shared" si="2"/>
        <v>0</v>
      </c>
      <c r="L24" s="178">
        <v>21</v>
      </c>
      <c r="M24" s="178">
        <f t="shared" si="3"/>
        <v>0</v>
      </c>
      <c r="N24" s="176">
        <v>0</v>
      </c>
      <c r="O24" s="176">
        <f t="shared" si="4"/>
        <v>0</v>
      </c>
      <c r="P24" s="176">
        <v>0</v>
      </c>
      <c r="Q24" s="176">
        <f t="shared" si="5"/>
        <v>0</v>
      </c>
      <c r="R24" s="178"/>
      <c r="S24" s="178" t="s">
        <v>111</v>
      </c>
      <c r="T24" s="179" t="s">
        <v>112</v>
      </c>
      <c r="U24" s="157">
        <v>0</v>
      </c>
      <c r="V24" s="157">
        <f t="shared" si="6"/>
        <v>0</v>
      </c>
      <c r="W24" s="157"/>
      <c r="X24" s="157" t="s">
        <v>113</v>
      </c>
      <c r="Y24" s="157" t="s">
        <v>114</v>
      </c>
      <c r="Z24" s="147"/>
      <c r="AA24" s="147"/>
      <c r="AB24" s="147"/>
      <c r="AC24" s="147"/>
      <c r="AD24" s="147"/>
      <c r="AE24" s="147"/>
      <c r="AF24" s="147"/>
      <c r="AG24" s="147" t="s">
        <v>115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73">
        <v>17</v>
      </c>
      <c r="B25" s="174" t="s">
        <v>149</v>
      </c>
      <c r="C25" s="181" t="s">
        <v>150</v>
      </c>
      <c r="D25" s="175" t="s">
        <v>110</v>
      </c>
      <c r="E25" s="176">
        <v>1</v>
      </c>
      <c r="F25" s="177"/>
      <c r="G25" s="178">
        <f t="shared" si="0"/>
        <v>0</v>
      </c>
      <c r="H25" s="177"/>
      <c r="I25" s="178">
        <f t="shared" si="1"/>
        <v>0</v>
      </c>
      <c r="J25" s="177"/>
      <c r="K25" s="178">
        <f t="shared" si="2"/>
        <v>0</v>
      </c>
      <c r="L25" s="178">
        <v>21</v>
      </c>
      <c r="M25" s="178">
        <f t="shared" si="3"/>
        <v>0</v>
      </c>
      <c r="N25" s="176">
        <v>0</v>
      </c>
      <c r="O25" s="176">
        <f t="shared" si="4"/>
        <v>0</v>
      </c>
      <c r="P25" s="176">
        <v>0</v>
      </c>
      <c r="Q25" s="176">
        <f t="shared" si="5"/>
        <v>0</v>
      </c>
      <c r="R25" s="178"/>
      <c r="S25" s="178" t="s">
        <v>111</v>
      </c>
      <c r="T25" s="179" t="s">
        <v>112</v>
      </c>
      <c r="U25" s="157">
        <v>0</v>
      </c>
      <c r="V25" s="157">
        <f t="shared" si="6"/>
        <v>0</v>
      </c>
      <c r="W25" s="157"/>
      <c r="X25" s="157" t="s">
        <v>141</v>
      </c>
      <c r="Y25" s="157" t="s">
        <v>114</v>
      </c>
      <c r="Z25" s="147"/>
      <c r="AA25" s="147"/>
      <c r="AB25" s="147"/>
      <c r="AC25" s="147"/>
      <c r="AD25" s="147"/>
      <c r="AE25" s="147"/>
      <c r="AF25" s="147"/>
      <c r="AG25" s="147" t="s">
        <v>142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73">
        <v>18</v>
      </c>
      <c r="B26" s="174" t="s">
        <v>151</v>
      </c>
      <c r="C26" s="181" t="s">
        <v>152</v>
      </c>
      <c r="D26" s="175" t="s">
        <v>153</v>
      </c>
      <c r="E26" s="176">
        <v>1</v>
      </c>
      <c r="F26" s="177"/>
      <c r="G26" s="178">
        <f t="shared" si="0"/>
        <v>0</v>
      </c>
      <c r="H26" s="177"/>
      <c r="I26" s="178">
        <f t="shared" si="1"/>
        <v>0</v>
      </c>
      <c r="J26" s="177"/>
      <c r="K26" s="178">
        <f t="shared" si="2"/>
        <v>0</v>
      </c>
      <c r="L26" s="178">
        <v>21</v>
      </c>
      <c r="M26" s="178">
        <f t="shared" si="3"/>
        <v>0</v>
      </c>
      <c r="N26" s="176">
        <v>0</v>
      </c>
      <c r="O26" s="176">
        <f t="shared" si="4"/>
        <v>0</v>
      </c>
      <c r="P26" s="176">
        <v>0</v>
      </c>
      <c r="Q26" s="176">
        <f t="shared" si="5"/>
        <v>0</v>
      </c>
      <c r="R26" s="178"/>
      <c r="S26" s="178" t="s">
        <v>111</v>
      </c>
      <c r="T26" s="179" t="s">
        <v>112</v>
      </c>
      <c r="U26" s="157">
        <v>0</v>
      </c>
      <c r="V26" s="157">
        <f t="shared" si="6"/>
        <v>0</v>
      </c>
      <c r="W26" s="157"/>
      <c r="X26" s="157" t="s">
        <v>141</v>
      </c>
      <c r="Y26" s="157" t="s">
        <v>114</v>
      </c>
      <c r="Z26" s="147"/>
      <c r="AA26" s="147"/>
      <c r="AB26" s="147"/>
      <c r="AC26" s="147"/>
      <c r="AD26" s="147"/>
      <c r="AE26" s="147"/>
      <c r="AF26" s="147"/>
      <c r="AG26" s="147" t="s">
        <v>142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73">
        <v>19</v>
      </c>
      <c r="B27" s="174" t="s">
        <v>154</v>
      </c>
      <c r="C27" s="181" t="s">
        <v>155</v>
      </c>
      <c r="D27" s="175" t="s">
        <v>120</v>
      </c>
      <c r="E27" s="176">
        <v>1</v>
      </c>
      <c r="F27" s="177"/>
      <c r="G27" s="178">
        <f t="shared" si="0"/>
        <v>0</v>
      </c>
      <c r="H27" s="177"/>
      <c r="I27" s="178">
        <f t="shared" si="1"/>
        <v>0</v>
      </c>
      <c r="J27" s="177"/>
      <c r="K27" s="178">
        <f t="shared" si="2"/>
        <v>0</v>
      </c>
      <c r="L27" s="178">
        <v>21</v>
      </c>
      <c r="M27" s="178">
        <f t="shared" si="3"/>
        <v>0</v>
      </c>
      <c r="N27" s="176">
        <v>0</v>
      </c>
      <c r="O27" s="176">
        <f t="shared" si="4"/>
        <v>0</v>
      </c>
      <c r="P27" s="176">
        <v>0</v>
      </c>
      <c r="Q27" s="176">
        <f t="shared" si="5"/>
        <v>0</v>
      </c>
      <c r="R27" s="178"/>
      <c r="S27" s="178" t="s">
        <v>111</v>
      </c>
      <c r="T27" s="179" t="s">
        <v>112</v>
      </c>
      <c r="U27" s="157">
        <v>0</v>
      </c>
      <c r="V27" s="157">
        <f t="shared" si="6"/>
        <v>0</v>
      </c>
      <c r="W27" s="157"/>
      <c r="X27" s="157" t="s">
        <v>141</v>
      </c>
      <c r="Y27" s="157" t="s">
        <v>114</v>
      </c>
      <c r="Z27" s="147"/>
      <c r="AA27" s="147"/>
      <c r="AB27" s="147"/>
      <c r="AC27" s="147"/>
      <c r="AD27" s="147"/>
      <c r="AE27" s="147"/>
      <c r="AF27" s="147"/>
      <c r="AG27" s="147" t="s">
        <v>142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73">
        <v>20</v>
      </c>
      <c r="B28" s="174" t="s">
        <v>156</v>
      </c>
      <c r="C28" s="181" t="s">
        <v>157</v>
      </c>
      <c r="D28" s="175" t="s">
        <v>120</v>
      </c>
      <c r="E28" s="176">
        <v>1</v>
      </c>
      <c r="F28" s="177"/>
      <c r="G28" s="178">
        <f t="shared" si="0"/>
        <v>0</v>
      </c>
      <c r="H28" s="177"/>
      <c r="I28" s="178">
        <f t="shared" si="1"/>
        <v>0</v>
      </c>
      <c r="J28" s="177"/>
      <c r="K28" s="178">
        <f t="shared" si="2"/>
        <v>0</v>
      </c>
      <c r="L28" s="178">
        <v>21</v>
      </c>
      <c r="M28" s="178">
        <f t="shared" si="3"/>
        <v>0</v>
      </c>
      <c r="N28" s="176">
        <v>0</v>
      </c>
      <c r="O28" s="176">
        <f t="shared" si="4"/>
        <v>0</v>
      </c>
      <c r="P28" s="176">
        <v>0</v>
      </c>
      <c r="Q28" s="176">
        <f t="shared" si="5"/>
        <v>0</v>
      </c>
      <c r="R28" s="178"/>
      <c r="S28" s="178" t="s">
        <v>111</v>
      </c>
      <c r="T28" s="179" t="s">
        <v>112</v>
      </c>
      <c r="U28" s="157">
        <v>0</v>
      </c>
      <c r="V28" s="157">
        <f t="shared" si="6"/>
        <v>0</v>
      </c>
      <c r="W28" s="157"/>
      <c r="X28" s="157" t="s">
        <v>141</v>
      </c>
      <c r="Y28" s="157" t="s">
        <v>114</v>
      </c>
      <c r="Z28" s="147"/>
      <c r="AA28" s="147"/>
      <c r="AB28" s="147"/>
      <c r="AC28" s="147"/>
      <c r="AD28" s="147"/>
      <c r="AE28" s="147"/>
      <c r="AF28" s="147"/>
      <c r="AG28" s="147" t="s">
        <v>142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73">
        <v>21</v>
      </c>
      <c r="B29" s="174" t="s">
        <v>158</v>
      </c>
      <c r="C29" s="181" t="s">
        <v>159</v>
      </c>
      <c r="D29" s="175" t="s">
        <v>120</v>
      </c>
      <c r="E29" s="176">
        <v>1</v>
      </c>
      <c r="F29" s="177"/>
      <c r="G29" s="178">
        <f t="shared" si="0"/>
        <v>0</v>
      </c>
      <c r="H29" s="177"/>
      <c r="I29" s="178">
        <f t="shared" si="1"/>
        <v>0</v>
      </c>
      <c r="J29" s="177"/>
      <c r="K29" s="178">
        <f t="shared" si="2"/>
        <v>0</v>
      </c>
      <c r="L29" s="178">
        <v>21</v>
      </c>
      <c r="M29" s="178">
        <f t="shared" si="3"/>
        <v>0</v>
      </c>
      <c r="N29" s="176">
        <v>0</v>
      </c>
      <c r="O29" s="176">
        <f t="shared" si="4"/>
        <v>0</v>
      </c>
      <c r="P29" s="176">
        <v>0</v>
      </c>
      <c r="Q29" s="176">
        <f t="shared" si="5"/>
        <v>0</v>
      </c>
      <c r="R29" s="178"/>
      <c r="S29" s="178" t="s">
        <v>111</v>
      </c>
      <c r="T29" s="179" t="s">
        <v>112</v>
      </c>
      <c r="U29" s="157">
        <v>0</v>
      </c>
      <c r="V29" s="157">
        <f t="shared" si="6"/>
        <v>0</v>
      </c>
      <c r="W29" s="157"/>
      <c r="X29" s="157" t="s">
        <v>141</v>
      </c>
      <c r="Y29" s="157" t="s">
        <v>114</v>
      </c>
      <c r="Z29" s="147"/>
      <c r="AA29" s="147"/>
      <c r="AB29" s="147"/>
      <c r="AC29" s="147"/>
      <c r="AD29" s="147"/>
      <c r="AE29" s="147"/>
      <c r="AF29" s="147"/>
      <c r="AG29" s="147" t="s">
        <v>142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3">
        <v>22</v>
      </c>
      <c r="B30" s="174" t="s">
        <v>160</v>
      </c>
      <c r="C30" s="181" t="s">
        <v>161</v>
      </c>
      <c r="D30" s="175" t="s">
        <v>120</v>
      </c>
      <c r="E30" s="176">
        <v>1</v>
      </c>
      <c r="F30" s="177"/>
      <c r="G30" s="178">
        <f t="shared" si="0"/>
        <v>0</v>
      </c>
      <c r="H30" s="177"/>
      <c r="I30" s="178">
        <f t="shared" si="1"/>
        <v>0</v>
      </c>
      <c r="J30" s="177"/>
      <c r="K30" s="178">
        <f t="shared" si="2"/>
        <v>0</v>
      </c>
      <c r="L30" s="178">
        <v>21</v>
      </c>
      <c r="M30" s="178">
        <f t="shared" si="3"/>
        <v>0</v>
      </c>
      <c r="N30" s="176">
        <v>0</v>
      </c>
      <c r="O30" s="176">
        <f t="shared" si="4"/>
        <v>0</v>
      </c>
      <c r="P30" s="176">
        <v>0</v>
      </c>
      <c r="Q30" s="176">
        <f t="shared" si="5"/>
        <v>0</v>
      </c>
      <c r="R30" s="178"/>
      <c r="S30" s="178" t="s">
        <v>111</v>
      </c>
      <c r="T30" s="179" t="s">
        <v>112</v>
      </c>
      <c r="U30" s="157">
        <v>0</v>
      </c>
      <c r="V30" s="157">
        <f t="shared" si="6"/>
        <v>0</v>
      </c>
      <c r="W30" s="157"/>
      <c r="X30" s="157" t="s">
        <v>141</v>
      </c>
      <c r="Y30" s="157" t="s">
        <v>114</v>
      </c>
      <c r="Z30" s="147"/>
      <c r="AA30" s="147"/>
      <c r="AB30" s="147"/>
      <c r="AC30" s="147"/>
      <c r="AD30" s="147"/>
      <c r="AE30" s="147"/>
      <c r="AF30" s="147"/>
      <c r="AG30" s="147" t="s">
        <v>142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22.5" outlineLevel="1" x14ac:dyDescent="0.2">
      <c r="A31" s="173">
        <v>23</v>
      </c>
      <c r="B31" s="174" t="s">
        <v>162</v>
      </c>
      <c r="C31" s="181" t="s">
        <v>163</v>
      </c>
      <c r="D31" s="175" t="s">
        <v>120</v>
      </c>
      <c r="E31" s="176">
        <v>1</v>
      </c>
      <c r="F31" s="177"/>
      <c r="G31" s="178">
        <f t="shared" si="0"/>
        <v>0</v>
      </c>
      <c r="H31" s="177"/>
      <c r="I31" s="178">
        <f t="shared" si="1"/>
        <v>0</v>
      </c>
      <c r="J31" s="177"/>
      <c r="K31" s="178">
        <f t="shared" si="2"/>
        <v>0</v>
      </c>
      <c r="L31" s="178">
        <v>21</v>
      </c>
      <c r="M31" s="178">
        <f t="shared" si="3"/>
        <v>0</v>
      </c>
      <c r="N31" s="176">
        <v>0</v>
      </c>
      <c r="O31" s="176">
        <f t="shared" si="4"/>
        <v>0</v>
      </c>
      <c r="P31" s="176">
        <v>0</v>
      </c>
      <c r="Q31" s="176">
        <f t="shared" si="5"/>
        <v>0</v>
      </c>
      <c r="R31" s="178"/>
      <c r="S31" s="178" t="s">
        <v>111</v>
      </c>
      <c r="T31" s="179" t="s">
        <v>112</v>
      </c>
      <c r="U31" s="157">
        <v>0</v>
      </c>
      <c r="V31" s="157">
        <f t="shared" si="6"/>
        <v>0</v>
      </c>
      <c r="W31" s="157"/>
      <c r="X31" s="157" t="s">
        <v>141</v>
      </c>
      <c r="Y31" s="157" t="s">
        <v>114</v>
      </c>
      <c r="Z31" s="147"/>
      <c r="AA31" s="147"/>
      <c r="AB31" s="147"/>
      <c r="AC31" s="147"/>
      <c r="AD31" s="147"/>
      <c r="AE31" s="147"/>
      <c r="AF31" s="147"/>
      <c r="AG31" s="147" t="s">
        <v>142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66">
        <v>24</v>
      </c>
      <c r="B32" s="167" t="s">
        <v>164</v>
      </c>
      <c r="C32" s="182" t="s">
        <v>165</v>
      </c>
      <c r="D32" s="168" t="s">
        <v>120</v>
      </c>
      <c r="E32" s="169">
        <v>1</v>
      </c>
      <c r="F32" s="170"/>
      <c r="G32" s="171">
        <f t="shared" si="0"/>
        <v>0</v>
      </c>
      <c r="H32" s="170"/>
      <c r="I32" s="171">
        <f t="shared" si="1"/>
        <v>0</v>
      </c>
      <c r="J32" s="170"/>
      <c r="K32" s="171">
        <f t="shared" si="2"/>
        <v>0</v>
      </c>
      <c r="L32" s="171">
        <v>21</v>
      </c>
      <c r="M32" s="171">
        <f t="shared" si="3"/>
        <v>0</v>
      </c>
      <c r="N32" s="169">
        <v>0</v>
      </c>
      <c r="O32" s="169">
        <f t="shared" si="4"/>
        <v>0</v>
      </c>
      <c r="P32" s="169">
        <v>0</v>
      </c>
      <c r="Q32" s="169">
        <f t="shared" si="5"/>
        <v>0</v>
      </c>
      <c r="R32" s="171"/>
      <c r="S32" s="171" t="s">
        <v>111</v>
      </c>
      <c r="T32" s="172" t="s">
        <v>112</v>
      </c>
      <c r="U32" s="157">
        <v>0</v>
      </c>
      <c r="V32" s="157">
        <f t="shared" si="6"/>
        <v>0</v>
      </c>
      <c r="W32" s="157"/>
      <c r="X32" s="157" t="s">
        <v>141</v>
      </c>
      <c r="Y32" s="157" t="s">
        <v>114</v>
      </c>
      <c r="Z32" s="147"/>
      <c r="AA32" s="147"/>
      <c r="AB32" s="147"/>
      <c r="AC32" s="147"/>
      <c r="AD32" s="147"/>
      <c r="AE32" s="147"/>
      <c r="AF32" s="147"/>
      <c r="AG32" s="147" t="s">
        <v>142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33" x14ac:dyDescent="0.2">
      <c r="A33" s="3"/>
      <c r="B33" s="4"/>
      <c r="C33" s="183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E33">
        <v>12</v>
      </c>
      <c r="AF33">
        <v>21</v>
      </c>
      <c r="AG33" t="s">
        <v>92</v>
      </c>
    </row>
    <row r="34" spans="1:33" x14ac:dyDescent="0.2">
      <c r="A34" s="150"/>
      <c r="B34" s="151" t="s">
        <v>29</v>
      </c>
      <c r="C34" s="184"/>
      <c r="D34" s="152"/>
      <c r="E34" s="153"/>
      <c r="F34" s="153"/>
      <c r="G34" s="165">
        <f>G8</f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f>SUMIF(L7:L32,AE33,G7:G32)</f>
        <v>0</v>
      </c>
      <c r="AF34">
        <f>SUMIF(L7:L32,AF33,G7:G32)</f>
        <v>0</v>
      </c>
      <c r="AG34" t="s">
        <v>166</v>
      </c>
    </row>
    <row r="35" spans="1:33" x14ac:dyDescent="0.2">
      <c r="C35" s="185"/>
      <c r="D35" s="10"/>
      <c r="AG35" t="s">
        <v>167</v>
      </c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jLTeekwwlywnWnwu+WCDT4iGfuGtetyuwgPGozIyNOYGeg1ZbokaK8otnShqPP7Q/LTAEB7EBMoAykFK3M9PRA==" saltValue="gN0eCEDLMF+EUhwHMr4F5w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27B80-C7E2-41E1-AC19-65160DCE703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3" t="s">
        <v>78</v>
      </c>
      <c r="B1" s="243"/>
      <c r="C1" s="243"/>
      <c r="D1" s="243"/>
      <c r="E1" s="243"/>
      <c r="F1" s="243"/>
      <c r="G1" s="243"/>
      <c r="AG1" t="s">
        <v>79</v>
      </c>
    </row>
    <row r="2" spans="1:60" ht="24.95" customHeight="1" x14ac:dyDescent="0.2">
      <c r="A2" s="139" t="s">
        <v>7</v>
      </c>
      <c r="B2" s="49" t="s">
        <v>43</v>
      </c>
      <c r="C2" s="244" t="s">
        <v>44</v>
      </c>
      <c r="D2" s="245"/>
      <c r="E2" s="245"/>
      <c r="F2" s="245"/>
      <c r="G2" s="246"/>
      <c r="AG2" t="s">
        <v>80</v>
      </c>
    </row>
    <row r="3" spans="1:60" ht="24.95" customHeight="1" x14ac:dyDescent="0.2">
      <c r="A3" s="139" t="s">
        <v>8</v>
      </c>
      <c r="B3" s="49" t="s">
        <v>50</v>
      </c>
      <c r="C3" s="244" t="s">
        <v>51</v>
      </c>
      <c r="D3" s="245"/>
      <c r="E3" s="245"/>
      <c r="F3" s="245"/>
      <c r="G3" s="246"/>
      <c r="AC3" s="120" t="s">
        <v>81</v>
      </c>
      <c r="AG3" t="s">
        <v>82</v>
      </c>
    </row>
    <row r="4" spans="1:60" ht="24.95" customHeight="1" x14ac:dyDescent="0.2">
      <c r="A4" s="140" t="s">
        <v>9</v>
      </c>
      <c r="B4" s="141" t="s">
        <v>49</v>
      </c>
      <c r="C4" s="247" t="s">
        <v>51</v>
      </c>
      <c r="D4" s="248"/>
      <c r="E4" s="248"/>
      <c r="F4" s="248"/>
      <c r="G4" s="249"/>
      <c r="AG4" t="s">
        <v>83</v>
      </c>
    </row>
    <row r="5" spans="1:60" x14ac:dyDescent="0.2">
      <c r="D5" s="10"/>
    </row>
    <row r="6" spans="1:60" ht="38.25" x14ac:dyDescent="0.2">
      <c r="A6" s="143" t="s">
        <v>84</v>
      </c>
      <c r="B6" s="145" t="s">
        <v>85</v>
      </c>
      <c r="C6" s="145" t="s">
        <v>86</v>
      </c>
      <c r="D6" s="144" t="s">
        <v>87</v>
      </c>
      <c r="E6" s="143" t="s">
        <v>88</v>
      </c>
      <c r="F6" s="142" t="s">
        <v>89</v>
      </c>
      <c r="G6" s="143" t="s">
        <v>29</v>
      </c>
      <c r="H6" s="146" t="s">
        <v>30</v>
      </c>
      <c r="I6" s="146" t="s">
        <v>90</v>
      </c>
      <c r="J6" s="146" t="s">
        <v>31</v>
      </c>
      <c r="K6" s="146" t="s">
        <v>91</v>
      </c>
      <c r="L6" s="146" t="s">
        <v>92</v>
      </c>
      <c r="M6" s="146" t="s">
        <v>93</v>
      </c>
      <c r="N6" s="146" t="s">
        <v>94</v>
      </c>
      <c r="O6" s="146" t="s">
        <v>95</v>
      </c>
      <c r="P6" s="146" t="s">
        <v>96</v>
      </c>
      <c r="Q6" s="146" t="s">
        <v>97</v>
      </c>
      <c r="R6" s="146" t="s">
        <v>98</v>
      </c>
      <c r="S6" s="146" t="s">
        <v>99</v>
      </c>
      <c r="T6" s="146" t="s">
        <v>100</v>
      </c>
      <c r="U6" s="146" t="s">
        <v>101</v>
      </c>
      <c r="V6" s="146" t="s">
        <v>102</v>
      </c>
      <c r="W6" s="146" t="s">
        <v>103</v>
      </c>
      <c r="X6" s="146" t="s">
        <v>104</v>
      </c>
      <c r="Y6" s="146" t="s">
        <v>105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59" t="s">
        <v>106</v>
      </c>
      <c r="B8" s="160" t="s">
        <v>74</v>
      </c>
      <c r="C8" s="180" t="s">
        <v>75</v>
      </c>
      <c r="D8" s="161"/>
      <c r="E8" s="162"/>
      <c r="F8" s="163"/>
      <c r="G8" s="163">
        <f>SUMIF(AG9:AG21,"&lt;&gt;NOR",G9:G21)</f>
        <v>0</v>
      </c>
      <c r="H8" s="163"/>
      <c r="I8" s="163">
        <f>SUM(I9:I21)</f>
        <v>0</v>
      </c>
      <c r="J8" s="163"/>
      <c r="K8" s="163">
        <f>SUM(K9:K21)</f>
        <v>0</v>
      </c>
      <c r="L8" s="163"/>
      <c r="M8" s="163">
        <f>SUM(M9:M21)</f>
        <v>0</v>
      </c>
      <c r="N8" s="162"/>
      <c r="O8" s="162">
        <f>SUM(O9:O21)</f>
        <v>0</v>
      </c>
      <c r="P8" s="162"/>
      <c r="Q8" s="162">
        <f>SUM(Q9:Q21)</f>
        <v>0</v>
      </c>
      <c r="R8" s="163"/>
      <c r="S8" s="163"/>
      <c r="T8" s="164"/>
      <c r="U8" s="158"/>
      <c r="V8" s="158">
        <f>SUM(V9:V21)</f>
        <v>0</v>
      </c>
      <c r="W8" s="158"/>
      <c r="X8" s="158"/>
      <c r="Y8" s="158"/>
      <c r="AG8" t="s">
        <v>107</v>
      </c>
    </row>
    <row r="9" spans="1:60" ht="22.5" outlineLevel="1" x14ac:dyDescent="0.2">
      <c r="A9" s="166">
        <v>1</v>
      </c>
      <c r="B9" s="167" t="s">
        <v>168</v>
      </c>
      <c r="C9" s="182" t="s">
        <v>169</v>
      </c>
      <c r="D9" s="168" t="s">
        <v>120</v>
      </c>
      <c r="E9" s="169">
        <v>2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9">
        <v>0</v>
      </c>
      <c r="O9" s="169">
        <f>ROUND(E9*N9,2)</f>
        <v>0</v>
      </c>
      <c r="P9" s="169">
        <v>0</v>
      </c>
      <c r="Q9" s="169">
        <f>ROUND(E9*P9,2)</f>
        <v>0</v>
      </c>
      <c r="R9" s="171"/>
      <c r="S9" s="171" t="s">
        <v>111</v>
      </c>
      <c r="T9" s="172" t="s">
        <v>112</v>
      </c>
      <c r="U9" s="157">
        <v>0</v>
      </c>
      <c r="V9" s="157">
        <f>ROUND(E9*U9,2)</f>
        <v>0</v>
      </c>
      <c r="W9" s="157"/>
      <c r="X9" s="157" t="s">
        <v>141</v>
      </c>
      <c r="Y9" s="157" t="s">
        <v>114</v>
      </c>
      <c r="Z9" s="147"/>
      <c r="AA9" s="147"/>
      <c r="AB9" s="147"/>
      <c r="AC9" s="147"/>
      <c r="AD9" s="147"/>
      <c r="AE9" s="147"/>
      <c r="AF9" s="147"/>
      <c r="AG9" s="147" t="s">
        <v>142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45" outlineLevel="2" x14ac:dyDescent="0.2">
      <c r="A10" s="154"/>
      <c r="B10" s="155"/>
      <c r="C10" s="250" t="s">
        <v>170</v>
      </c>
      <c r="D10" s="251"/>
      <c r="E10" s="251"/>
      <c r="F10" s="251"/>
      <c r="G10" s="251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171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86" t="str">
        <f>C10</f>
        <v>odsávací lopatkový ventilátor (max. výkon odsávání cca 2 100 m3/h, el. motor cca 1,5 HP - 1,1 kW), v bubnu integrovaný el. motor na 230 V, v návinu odsávací hadice, integrovaný STOP spínač návinu hadice, elektrická příprava pro spínač ovládání návinu (pohyb NAHORU/DOLU) hadice, přejezdu odolná odsávací hadice 125/15 (průměr 125 mm, délka 15 m, tepelná odolnost 200 °C), integrovaná konzole pro uchycení bubnu ke stěně nebo stropu atd.</v>
      </c>
      <c r="BB10" s="147"/>
      <c r="BC10" s="147"/>
      <c r="BD10" s="147"/>
      <c r="BE10" s="147"/>
      <c r="BF10" s="147"/>
      <c r="BG10" s="147"/>
      <c r="BH10" s="147"/>
    </row>
    <row r="11" spans="1:60" outlineLevel="3" x14ac:dyDescent="0.2">
      <c r="A11" s="154"/>
      <c r="B11" s="155"/>
      <c r="C11" s="252" t="s">
        <v>172</v>
      </c>
      <c r="D11" s="253"/>
      <c r="E11" s="253"/>
      <c r="F11" s="253"/>
      <c r="G11" s="253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171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66">
        <v>2</v>
      </c>
      <c r="B12" s="167" t="s">
        <v>173</v>
      </c>
      <c r="C12" s="182" t="s">
        <v>174</v>
      </c>
      <c r="D12" s="168" t="s">
        <v>110</v>
      </c>
      <c r="E12" s="169">
        <v>2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69">
        <v>0</v>
      </c>
      <c r="O12" s="169">
        <f>ROUND(E12*N12,2)</f>
        <v>0</v>
      </c>
      <c r="P12" s="169">
        <v>0</v>
      </c>
      <c r="Q12" s="169">
        <f>ROUND(E12*P12,2)</f>
        <v>0</v>
      </c>
      <c r="R12" s="171"/>
      <c r="S12" s="171" t="s">
        <v>111</v>
      </c>
      <c r="T12" s="172" t="s">
        <v>112</v>
      </c>
      <c r="U12" s="157">
        <v>0</v>
      </c>
      <c r="V12" s="157">
        <f>ROUND(E12*U12,2)</f>
        <v>0</v>
      </c>
      <c r="W12" s="157"/>
      <c r="X12" s="157" t="s">
        <v>141</v>
      </c>
      <c r="Y12" s="157" t="s">
        <v>114</v>
      </c>
      <c r="Z12" s="147"/>
      <c r="AA12" s="147"/>
      <c r="AB12" s="147"/>
      <c r="AC12" s="147"/>
      <c r="AD12" s="147"/>
      <c r="AE12" s="147"/>
      <c r="AF12" s="147"/>
      <c r="AG12" s="147" t="s">
        <v>142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3.75" outlineLevel="2" x14ac:dyDescent="0.2">
      <c r="A13" s="154"/>
      <c r="B13" s="155"/>
      <c r="C13" s="250" t="s">
        <v>175</v>
      </c>
      <c r="D13" s="251"/>
      <c r="E13" s="251"/>
      <c r="F13" s="251"/>
      <c r="G13" s="251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7"/>
      <c r="AA13" s="147"/>
      <c r="AB13" s="147"/>
      <c r="AC13" s="147"/>
      <c r="AD13" s="147"/>
      <c r="AE13" s="147"/>
      <c r="AF13" s="147"/>
      <c r="AG13" s="147" t="s">
        <v>171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86" t="str">
        <f>C13</f>
        <v>kombinovaný spínač pro ovládání návinu hadice s tlačítky NAHORU/DOLU a spínač START/STOP ventilátoru odsávání (spínací tlačítka a el. pojistka jištění motoru návinu, 1,5 m kabel k napojení el. motoru návinu odsávací hadice v navíjecím bubnu, tepelná pojistka jištění motoru ventilátoru, vše v jedné nástěnné el. krabici),</v>
      </c>
      <c r="BB13" s="147"/>
      <c r="BC13" s="147"/>
      <c r="BD13" s="147"/>
      <c r="BE13" s="147"/>
      <c r="BF13" s="147"/>
      <c r="BG13" s="147"/>
      <c r="BH13" s="147"/>
    </row>
    <row r="14" spans="1:60" outlineLevel="3" x14ac:dyDescent="0.2">
      <c r="A14" s="154"/>
      <c r="B14" s="155"/>
      <c r="C14" s="252" t="s">
        <v>172</v>
      </c>
      <c r="D14" s="253"/>
      <c r="E14" s="253"/>
      <c r="F14" s="253"/>
      <c r="G14" s="253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171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73">
        <v>3</v>
      </c>
      <c r="B15" s="174" t="s">
        <v>176</v>
      </c>
      <c r="C15" s="181" t="s">
        <v>177</v>
      </c>
      <c r="D15" s="175" t="s">
        <v>110</v>
      </c>
      <c r="E15" s="176">
        <v>2</v>
      </c>
      <c r="F15" s="177"/>
      <c r="G15" s="178">
        <f t="shared" ref="G15:G21" si="0">ROUND(E15*F15,2)</f>
        <v>0</v>
      </c>
      <c r="H15" s="177"/>
      <c r="I15" s="178">
        <f t="shared" ref="I15:I21" si="1">ROUND(E15*H15,2)</f>
        <v>0</v>
      </c>
      <c r="J15" s="177"/>
      <c r="K15" s="178">
        <f t="shared" ref="K15:K21" si="2">ROUND(E15*J15,2)</f>
        <v>0</v>
      </c>
      <c r="L15" s="178">
        <v>21</v>
      </c>
      <c r="M15" s="178">
        <f t="shared" ref="M15:M21" si="3">G15*(1+L15/100)</f>
        <v>0</v>
      </c>
      <c r="N15" s="176">
        <v>0</v>
      </c>
      <c r="O15" s="176">
        <f t="shared" ref="O15:O21" si="4">ROUND(E15*N15,2)</f>
        <v>0</v>
      </c>
      <c r="P15" s="176">
        <v>0</v>
      </c>
      <c r="Q15" s="176">
        <f t="shared" ref="Q15:Q21" si="5">ROUND(E15*P15,2)</f>
        <v>0</v>
      </c>
      <c r="R15" s="178"/>
      <c r="S15" s="178" t="s">
        <v>111</v>
      </c>
      <c r="T15" s="179" t="s">
        <v>112</v>
      </c>
      <c r="U15" s="157">
        <v>0</v>
      </c>
      <c r="V15" s="157">
        <f t="shared" ref="V15:V21" si="6">ROUND(E15*U15,2)</f>
        <v>0</v>
      </c>
      <c r="W15" s="157"/>
      <c r="X15" s="157" t="s">
        <v>141</v>
      </c>
      <c r="Y15" s="157" t="s">
        <v>114</v>
      </c>
      <c r="Z15" s="147"/>
      <c r="AA15" s="147"/>
      <c r="AB15" s="147"/>
      <c r="AC15" s="147"/>
      <c r="AD15" s="147"/>
      <c r="AE15" s="147"/>
      <c r="AF15" s="147"/>
      <c r="AG15" s="147" t="s">
        <v>142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 x14ac:dyDescent="0.2">
      <c r="A16" s="173">
        <v>4</v>
      </c>
      <c r="B16" s="174" t="s">
        <v>178</v>
      </c>
      <c r="C16" s="181" t="s">
        <v>179</v>
      </c>
      <c r="D16" s="175" t="s">
        <v>110</v>
      </c>
      <c r="E16" s="176">
        <v>2</v>
      </c>
      <c r="F16" s="177"/>
      <c r="G16" s="178">
        <f t="shared" si="0"/>
        <v>0</v>
      </c>
      <c r="H16" s="177"/>
      <c r="I16" s="178">
        <f t="shared" si="1"/>
        <v>0</v>
      </c>
      <c r="J16" s="177"/>
      <c r="K16" s="178">
        <f t="shared" si="2"/>
        <v>0</v>
      </c>
      <c r="L16" s="178">
        <v>21</v>
      </c>
      <c r="M16" s="178">
        <f t="shared" si="3"/>
        <v>0</v>
      </c>
      <c r="N16" s="176">
        <v>0</v>
      </c>
      <c r="O16" s="176">
        <f t="shared" si="4"/>
        <v>0</v>
      </c>
      <c r="P16" s="176">
        <v>0</v>
      </c>
      <c r="Q16" s="176">
        <f t="shared" si="5"/>
        <v>0</v>
      </c>
      <c r="R16" s="178"/>
      <c r="S16" s="178" t="s">
        <v>111</v>
      </c>
      <c r="T16" s="179" t="s">
        <v>112</v>
      </c>
      <c r="U16" s="157">
        <v>0</v>
      </c>
      <c r="V16" s="157">
        <f t="shared" si="6"/>
        <v>0</v>
      </c>
      <c r="W16" s="157"/>
      <c r="X16" s="157" t="s">
        <v>141</v>
      </c>
      <c r="Y16" s="157" t="s">
        <v>114</v>
      </c>
      <c r="Z16" s="147"/>
      <c r="AA16" s="147"/>
      <c r="AB16" s="147"/>
      <c r="AC16" s="147"/>
      <c r="AD16" s="147"/>
      <c r="AE16" s="147"/>
      <c r="AF16" s="147"/>
      <c r="AG16" s="147" t="s">
        <v>142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73">
        <v>5</v>
      </c>
      <c r="B17" s="174" t="s">
        <v>180</v>
      </c>
      <c r="C17" s="181" t="s">
        <v>155</v>
      </c>
      <c r="D17" s="175" t="s">
        <v>120</v>
      </c>
      <c r="E17" s="176">
        <v>1</v>
      </c>
      <c r="F17" s="177"/>
      <c r="G17" s="178">
        <f t="shared" si="0"/>
        <v>0</v>
      </c>
      <c r="H17" s="177"/>
      <c r="I17" s="178">
        <f t="shared" si="1"/>
        <v>0</v>
      </c>
      <c r="J17" s="177"/>
      <c r="K17" s="178">
        <f t="shared" si="2"/>
        <v>0</v>
      </c>
      <c r="L17" s="178">
        <v>21</v>
      </c>
      <c r="M17" s="178">
        <f t="shared" si="3"/>
        <v>0</v>
      </c>
      <c r="N17" s="176">
        <v>0</v>
      </c>
      <c r="O17" s="176">
        <f t="shared" si="4"/>
        <v>0</v>
      </c>
      <c r="P17" s="176">
        <v>0</v>
      </c>
      <c r="Q17" s="176">
        <f t="shared" si="5"/>
        <v>0</v>
      </c>
      <c r="R17" s="178"/>
      <c r="S17" s="178" t="s">
        <v>111</v>
      </c>
      <c r="T17" s="179" t="s">
        <v>112</v>
      </c>
      <c r="U17" s="157">
        <v>0</v>
      </c>
      <c r="V17" s="157">
        <f t="shared" si="6"/>
        <v>0</v>
      </c>
      <c r="W17" s="157"/>
      <c r="X17" s="157" t="s">
        <v>141</v>
      </c>
      <c r="Y17" s="157" t="s">
        <v>114</v>
      </c>
      <c r="Z17" s="147"/>
      <c r="AA17" s="147"/>
      <c r="AB17" s="147"/>
      <c r="AC17" s="147"/>
      <c r="AD17" s="147"/>
      <c r="AE17" s="147"/>
      <c r="AF17" s="147"/>
      <c r="AG17" s="147" t="s">
        <v>142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73">
        <v>6</v>
      </c>
      <c r="B18" s="174" t="s">
        <v>181</v>
      </c>
      <c r="C18" s="181" t="s">
        <v>182</v>
      </c>
      <c r="D18" s="175" t="s">
        <v>120</v>
      </c>
      <c r="E18" s="176">
        <v>1</v>
      </c>
      <c r="F18" s="177"/>
      <c r="G18" s="178">
        <f t="shared" si="0"/>
        <v>0</v>
      </c>
      <c r="H18" s="177"/>
      <c r="I18" s="178">
        <f t="shared" si="1"/>
        <v>0</v>
      </c>
      <c r="J18" s="177"/>
      <c r="K18" s="178">
        <f t="shared" si="2"/>
        <v>0</v>
      </c>
      <c r="L18" s="178">
        <v>21</v>
      </c>
      <c r="M18" s="178">
        <f t="shared" si="3"/>
        <v>0</v>
      </c>
      <c r="N18" s="176">
        <v>0</v>
      </c>
      <c r="O18" s="176">
        <f t="shared" si="4"/>
        <v>0</v>
      </c>
      <c r="P18" s="176">
        <v>0</v>
      </c>
      <c r="Q18" s="176">
        <f t="shared" si="5"/>
        <v>0</v>
      </c>
      <c r="R18" s="178"/>
      <c r="S18" s="178" t="s">
        <v>111</v>
      </c>
      <c r="T18" s="179" t="s">
        <v>112</v>
      </c>
      <c r="U18" s="157">
        <v>0</v>
      </c>
      <c r="V18" s="157">
        <f t="shared" si="6"/>
        <v>0</v>
      </c>
      <c r="W18" s="157"/>
      <c r="X18" s="157" t="s">
        <v>141</v>
      </c>
      <c r="Y18" s="157" t="s">
        <v>114</v>
      </c>
      <c r="Z18" s="147"/>
      <c r="AA18" s="147"/>
      <c r="AB18" s="147"/>
      <c r="AC18" s="147"/>
      <c r="AD18" s="147"/>
      <c r="AE18" s="147"/>
      <c r="AF18" s="147"/>
      <c r="AG18" s="147" t="s">
        <v>142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73">
        <v>7</v>
      </c>
      <c r="B19" s="174" t="s">
        <v>183</v>
      </c>
      <c r="C19" s="181" t="s">
        <v>157</v>
      </c>
      <c r="D19" s="175" t="s">
        <v>120</v>
      </c>
      <c r="E19" s="176">
        <v>1</v>
      </c>
      <c r="F19" s="177"/>
      <c r="G19" s="178">
        <f t="shared" si="0"/>
        <v>0</v>
      </c>
      <c r="H19" s="177"/>
      <c r="I19" s="178">
        <f t="shared" si="1"/>
        <v>0</v>
      </c>
      <c r="J19" s="177"/>
      <c r="K19" s="178">
        <f t="shared" si="2"/>
        <v>0</v>
      </c>
      <c r="L19" s="178">
        <v>21</v>
      </c>
      <c r="M19" s="178">
        <f t="shared" si="3"/>
        <v>0</v>
      </c>
      <c r="N19" s="176">
        <v>0</v>
      </c>
      <c r="O19" s="176">
        <f t="shared" si="4"/>
        <v>0</v>
      </c>
      <c r="P19" s="176">
        <v>0</v>
      </c>
      <c r="Q19" s="176">
        <f t="shared" si="5"/>
        <v>0</v>
      </c>
      <c r="R19" s="178"/>
      <c r="S19" s="178" t="s">
        <v>111</v>
      </c>
      <c r="T19" s="179" t="s">
        <v>112</v>
      </c>
      <c r="U19" s="157">
        <v>0</v>
      </c>
      <c r="V19" s="157">
        <f t="shared" si="6"/>
        <v>0</v>
      </c>
      <c r="W19" s="157"/>
      <c r="X19" s="157" t="s">
        <v>141</v>
      </c>
      <c r="Y19" s="157" t="s">
        <v>114</v>
      </c>
      <c r="Z19" s="147"/>
      <c r="AA19" s="147"/>
      <c r="AB19" s="147"/>
      <c r="AC19" s="147"/>
      <c r="AD19" s="147"/>
      <c r="AE19" s="147"/>
      <c r="AF19" s="147"/>
      <c r="AG19" s="147" t="s">
        <v>142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73">
        <v>8</v>
      </c>
      <c r="B20" s="174" t="s">
        <v>184</v>
      </c>
      <c r="C20" s="181" t="s">
        <v>185</v>
      </c>
      <c r="D20" s="175" t="s">
        <v>120</v>
      </c>
      <c r="E20" s="176">
        <v>1</v>
      </c>
      <c r="F20" s="177"/>
      <c r="G20" s="178">
        <f t="shared" si="0"/>
        <v>0</v>
      </c>
      <c r="H20" s="177"/>
      <c r="I20" s="178">
        <f t="shared" si="1"/>
        <v>0</v>
      </c>
      <c r="J20" s="177"/>
      <c r="K20" s="178">
        <f t="shared" si="2"/>
        <v>0</v>
      </c>
      <c r="L20" s="178">
        <v>21</v>
      </c>
      <c r="M20" s="178">
        <f t="shared" si="3"/>
        <v>0</v>
      </c>
      <c r="N20" s="176">
        <v>0</v>
      </c>
      <c r="O20" s="176">
        <f t="shared" si="4"/>
        <v>0</v>
      </c>
      <c r="P20" s="176">
        <v>0</v>
      </c>
      <c r="Q20" s="176">
        <f t="shared" si="5"/>
        <v>0</v>
      </c>
      <c r="R20" s="178"/>
      <c r="S20" s="178" t="s">
        <v>111</v>
      </c>
      <c r="T20" s="179" t="s">
        <v>112</v>
      </c>
      <c r="U20" s="157">
        <v>0</v>
      </c>
      <c r="V20" s="157">
        <f t="shared" si="6"/>
        <v>0</v>
      </c>
      <c r="W20" s="157"/>
      <c r="X20" s="157" t="s">
        <v>141</v>
      </c>
      <c r="Y20" s="157" t="s">
        <v>114</v>
      </c>
      <c r="Z20" s="147"/>
      <c r="AA20" s="147"/>
      <c r="AB20" s="147"/>
      <c r="AC20" s="147"/>
      <c r="AD20" s="147"/>
      <c r="AE20" s="147"/>
      <c r="AF20" s="147"/>
      <c r="AG20" s="147" t="s">
        <v>142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66">
        <v>9</v>
      </c>
      <c r="B21" s="167" t="s">
        <v>186</v>
      </c>
      <c r="C21" s="182" t="s">
        <v>165</v>
      </c>
      <c r="D21" s="168" t="s">
        <v>120</v>
      </c>
      <c r="E21" s="169">
        <v>1</v>
      </c>
      <c r="F21" s="170"/>
      <c r="G21" s="171">
        <f t="shared" si="0"/>
        <v>0</v>
      </c>
      <c r="H21" s="170"/>
      <c r="I21" s="171">
        <f t="shared" si="1"/>
        <v>0</v>
      </c>
      <c r="J21" s="170"/>
      <c r="K21" s="171">
        <f t="shared" si="2"/>
        <v>0</v>
      </c>
      <c r="L21" s="171">
        <v>21</v>
      </c>
      <c r="M21" s="171">
        <f t="shared" si="3"/>
        <v>0</v>
      </c>
      <c r="N21" s="169">
        <v>0</v>
      </c>
      <c r="O21" s="169">
        <f t="shared" si="4"/>
        <v>0</v>
      </c>
      <c r="P21" s="169">
        <v>0</v>
      </c>
      <c r="Q21" s="169">
        <f t="shared" si="5"/>
        <v>0</v>
      </c>
      <c r="R21" s="171"/>
      <c r="S21" s="171" t="s">
        <v>111</v>
      </c>
      <c r="T21" s="172" t="s">
        <v>112</v>
      </c>
      <c r="U21" s="157">
        <v>0</v>
      </c>
      <c r="V21" s="157">
        <f t="shared" si="6"/>
        <v>0</v>
      </c>
      <c r="W21" s="157"/>
      <c r="X21" s="157" t="s">
        <v>141</v>
      </c>
      <c r="Y21" s="157" t="s">
        <v>114</v>
      </c>
      <c r="Z21" s="147"/>
      <c r="AA21" s="147"/>
      <c r="AB21" s="147"/>
      <c r="AC21" s="147"/>
      <c r="AD21" s="147"/>
      <c r="AE21" s="147"/>
      <c r="AF21" s="147"/>
      <c r="AG21" s="147" t="s">
        <v>142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x14ac:dyDescent="0.2">
      <c r="A22" s="3"/>
      <c r="B22" s="4"/>
      <c r="C22" s="183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E22">
        <v>12</v>
      </c>
      <c r="AF22">
        <v>21</v>
      </c>
      <c r="AG22" t="s">
        <v>92</v>
      </c>
    </row>
    <row r="23" spans="1:60" x14ac:dyDescent="0.2">
      <c r="A23" s="150"/>
      <c r="B23" s="151" t="s">
        <v>29</v>
      </c>
      <c r="C23" s="184"/>
      <c r="D23" s="152"/>
      <c r="E23" s="153"/>
      <c r="F23" s="153"/>
      <c r="G23" s="165">
        <f>G8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E23">
        <f>SUMIF(L7:L21,AE22,G7:G21)</f>
        <v>0</v>
      </c>
      <c r="AF23">
        <f>SUMIF(L7:L21,AF22,G7:G21)</f>
        <v>0</v>
      </c>
      <c r="AG23" t="s">
        <v>166</v>
      </c>
    </row>
    <row r="24" spans="1:60" x14ac:dyDescent="0.2">
      <c r="C24" s="185"/>
      <c r="D24" s="10"/>
      <c r="AG24" t="s">
        <v>167</v>
      </c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fUQ5udo+9/LKa73RlZhTIuwSoTBJFowfWnNPEi1SD7gFpGIDSCtxGIahiJTUVOTaMirmMvO/PiyfCPsxdgWmQ==" saltValue="6gRFO3LZl/SMq6geb+WzZA==" spinCount="100000" sheet="1" formatRows="0"/>
  <mergeCells count="8">
    <mergeCell ref="C13:G13"/>
    <mergeCell ref="C14:G14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4F327-419D-4340-9BF6-985C9EB9281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3" t="s">
        <v>78</v>
      </c>
      <c r="B1" s="243"/>
      <c r="C1" s="243"/>
      <c r="D1" s="243"/>
      <c r="E1" s="243"/>
      <c r="F1" s="243"/>
      <c r="G1" s="243"/>
      <c r="AG1" t="s">
        <v>79</v>
      </c>
    </row>
    <row r="2" spans="1:60" ht="24.95" customHeight="1" x14ac:dyDescent="0.2">
      <c r="A2" s="139" t="s">
        <v>7</v>
      </c>
      <c r="B2" s="49" t="s">
        <v>43</v>
      </c>
      <c r="C2" s="244" t="s">
        <v>44</v>
      </c>
      <c r="D2" s="245"/>
      <c r="E2" s="245"/>
      <c r="F2" s="245"/>
      <c r="G2" s="246"/>
      <c r="AG2" t="s">
        <v>80</v>
      </c>
    </row>
    <row r="3" spans="1:60" ht="24.95" customHeight="1" x14ac:dyDescent="0.2">
      <c r="A3" s="139" t="s">
        <v>8</v>
      </c>
      <c r="B3" s="49" t="s">
        <v>52</v>
      </c>
      <c r="C3" s="244" t="s">
        <v>53</v>
      </c>
      <c r="D3" s="245"/>
      <c r="E3" s="245"/>
      <c r="F3" s="245"/>
      <c r="G3" s="246"/>
      <c r="AC3" s="120" t="s">
        <v>81</v>
      </c>
      <c r="AG3" t="s">
        <v>82</v>
      </c>
    </row>
    <row r="4" spans="1:60" ht="24.95" customHeight="1" x14ac:dyDescent="0.2">
      <c r="A4" s="140" t="s">
        <v>9</v>
      </c>
      <c r="B4" s="141" t="s">
        <v>49</v>
      </c>
      <c r="C4" s="247" t="s">
        <v>53</v>
      </c>
      <c r="D4" s="248"/>
      <c r="E4" s="248"/>
      <c r="F4" s="248"/>
      <c r="G4" s="249"/>
      <c r="AG4" t="s">
        <v>83</v>
      </c>
    </row>
    <row r="5" spans="1:60" x14ac:dyDescent="0.2">
      <c r="D5" s="10"/>
    </row>
    <row r="6" spans="1:60" ht="38.25" x14ac:dyDescent="0.2">
      <c r="A6" s="143" t="s">
        <v>84</v>
      </c>
      <c r="B6" s="145" t="s">
        <v>85</v>
      </c>
      <c r="C6" s="145" t="s">
        <v>86</v>
      </c>
      <c r="D6" s="144" t="s">
        <v>87</v>
      </c>
      <c r="E6" s="143" t="s">
        <v>88</v>
      </c>
      <c r="F6" s="142" t="s">
        <v>89</v>
      </c>
      <c r="G6" s="143" t="s">
        <v>29</v>
      </c>
      <c r="H6" s="146" t="s">
        <v>30</v>
      </c>
      <c r="I6" s="146" t="s">
        <v>90</v>
      </c>
      <c r="J6" s="146" t="s">
        <v>31</v>
      </c>
      <c r="K6" s="146" t="s">
        <v>91</v>
      </c>
      <c r="L6" s="146" t="s">
        <v>92</v>
      </c>
      <c r="M6" s="146" t="s">
        <v>93</v>
      </c>
      <c r="N6" s="146" t="s">
        <v>94</v>
      </c>
      <c r="O6" s="146" t="s">
        <v>95</v>
      </c>
      <c r="P6" s="146" t="s">
        <v>96</v>
      </c>
      <c r="Q6" s="146" t="s">
        <v>97</v>
      </c>
      <c r="R6" s="146" t="s">
        <v>98</v>
      </c>
      <c r="S6" s="146" t="s">
        <v>99</v>
      </c>
      <c r="T6" s="146" t="s">
        <v>100</v>
      </c>
      <c r="U6" s="146" t="s">
        <v>101</v>
      </c>
      <c r="V6" s="146" t="s">
        <v>102</v>
      </c>
      <c r="W6" s="146" t="s">
        <v>103</v>
      </c>
      <c r="X6" s="146" t="s">
        <v>104</v>
      </c>
      <c r="Y6" s="146" t="s">
        <v>105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59" t="s">
        <v>106</v>
      </c>
      <c r="B8" s="160" t="s">
        <v>74</v>
      </c>
      <c r="C8" s="180" t="s">
        <v>75</v>
      </c>
      <c r="D8" s="161"/>
      <c r="E8" s="162"/>
      <c r="F8" s="163"/>
      <c r="G8" s="163">
        <f>SUMIF(AG9:AG41,"&lt;&gt;NOR",G9:G41)</f>
        <v>0</v>
      </c>
      <c r="H8" s="163"/>
      <c r="I8" s="163">
        <f>SUM(I9:I41)</f>
        <v>0</v>
      </c>
      <c r="J8" s="163"/>
      <c r="K8" s="163">
        <f>SUM(K9:K41)</f>
        <v>0</v>
      </c>
      <c r="L8" s="163"/>
      <c r="M8" s="163">
        <f>SUM(M9:M41)</f>
        <v>0</v>
      </c>
      <c r="N8" s="162"/>
      <c r="O8" s="162">
        <f>SUM(O9:O41)</f>
        <v>0</v>
      </c>
      <c r="P8" s="162"/>
      <c r="Q8" s="162">
        <f>SUM(Q9:Q41)</f>
        <v>0</v>
      </c>
      <c r="R8" s="163"/>
      <c r="S8" s="163"/>
      <c r="T8" s="164"/>
      <c r="U8" s="158"/>
      <c r="V8" s="158">
        <f>SUM(V9:V41)</f>
        <v>0</v>
      </c>
      <c r="W8" s="158"/>
      <c r="X8" s="158"/>
      <c r="Y8" s="158"/>
      <c r="AG8" t="s">
        <v>107</v>
      </c>
    </row>
    <row r="9" spans="1:60" outlineLevel="1" x14ac:dyDescent="0.2">
      <c r="A9" s="166">
        <v>1</v>
      </c>
      <c r="B9" s="167" t="s">
        <v>187</v>
      </c>
      <c r="C9" s="182" t="s">
        <v>188</v>
      </c>
      <c r="D9" s="168" t="s">
        <v>120</v>
      </c>
      <c r="E9" s="169">
        <v>1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9">
        <v>0</v>
      </c>
      <c r="O9" s="169">
        <f>ROUND(E9*N9,2)</f>
        <v>0</v>
      </c>
      <c r="P9" s="169">
        <v>0</v>
      </c>
      <c r="Q9" s="169">
        <f>ROUND(E9*P9,2)</f>
        <v>0</v>
      </c>
      <c r="R9" s="171"/>
      <c r="S9" s="171" t="s">
        <v>111</v>
      </c>
      <c r="T9" s="172" t="s">
        <v>112</v>
      </c>
      <c r="U9" s="157">
        <v>0</v>
      </c>
      <c r="V9" s="157">
        <f>ROUND(E9*U9,2)</f>
        <v>0</v>
      </c>
      <c r="W9" s="157"/>
      <c r="X9" s="157" t="s">
        <v>141</v>
      </c>
      <c r="Y9" s="157" t="s">
        <v>114</v>
      </c>
      <c r="Z9" s="147"/>
      <c r="AA9" s="147"/>
      <c r="AB9" s="147"/>
      <c r="AC9" s="147"/>
      <c r="AD9" s="147"/>
      <c r="AE9" s="147"/>
      <c r="AF9" s="147"/>
      <c r="AG9" s="147" t="s">
        <v>142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33.75" outlineLevel="2" x14ac:dyDescent="0.2">
      <c r="A10" s="154"/>
      <c r="B10" s="155"/>
      <c r="C10" s="250" t="s">
        <v>189</v>
      </c>
      <c r="D10" s="251"/>
      <c r="E10" s="251"/>
      <c r="F10" s="251"/>
      <c r="G10" s="251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171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86" t="str">
        <f>C10</f>
        <v>Šroubový kompresor: sací výkon 50m3/hod, stojatý vzdušník 500l, tlak 1,1MPa,  kompletně vybavený armaturami, silenbloky, odlučovač oleje a vody. Plynulá regulace otáček frekvenčním měničem. Soft start. Řídící jednotka. Kondenzační sušička vzduchu: průtok 60m3/hod, tlak 1,6MPa, obchozí potrubí, Autom. plovákový odv. Kondenzátu</v>
      </c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6">
        <v>2</v>
      </c>
      <c r="B11" s="167" t="s">
        <v>190</v>
      </c>
      <c r="C11" s="182" t="s">
        <v>191</v>
      </c>
      <c r="D11" s="168" t="s">
        <v>192</v>
      </c>
      <c r="E11" s="169">
        <v>1.3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69">
        <v>0</v>
      </c>
      <c r="O11" s="169">
        <f>ROUND(E11*N11,2)</f>
        <v>0</v>
      </c>
      <c r="P11" s="169">
        <v>0</v>
      </c>
      <c r="Q11" s="169">
        <f>ROUND(E11*P11,2)</f>
        <v>0</v>
      </c>
      <c r="R11" s="171"/>
      <c r="S11" s="171" t="s">
        <v>111</v>
      </c>
      <c r="T11" s="172" t="s">
        <v>112</v>
      </c>
      <c r="U11" s="157">
        <v>0</v>
      </c>
      <c r="V11" s="157">
        <f>ROUND(E11*U11,2)</f>
        <v>0</v>
      </c>
      <c r="W11" s="157"/>
      <c r="X11" s="157" t="s">
        <v>141</v>
      </c>
      <c r="Y11" s="157" t="s">
        <v>114</v>
      </c>
      <c r="Z11" s="147"/>
      <c r="AA11" s="147"/>
      <c r="AB11" s="147"/>
      <c r="AC11" s="147"/>
      <c r="AD11" s="147"/>
      <c r="AE11" s="147"/>
      <c r="AF11" s="147"/>
      <c r="AG11" s="147" t="s">
        <v>142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4"/>
      <c r="B12" s="155"/>
      <c r="C12" s="250" t="s">
        <v>193</v>
      </c>
      <c r="D12" s="251"/>
      <c r="E12" s="251"/>
      <c r="F12" s="251"/>
      <c r="G12" s="251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171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66">
        <v>3</v>
      </c>
      <c r="B13" s="167" t="s">
        <v>194</v>
      </c>
      <c r="C13" s="182" t="s">
        <v>195</v>
      </c>
      <c r="D13" s="168" t="s">
        <v>110</v>
      </c>
      <c r="E13" s="169">
        <v>1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69">
        <v>0</v>
      </c>
      <c r="O13" s="169">
        <f>ROUND(E13*N13,2)</f>
        <v>0</v>
      </c>
      <c r="P13" s="169">
        <v>0</v>
      </c>
      <c r="Q13" s="169">
        <f>ROUND(E13*P13,2)</f>
        <v>0</v>
      </c>
      <c r="R13" s="171"/>
      <c r="S13" s="171" t="s">
        <v>111</v>
      </c>
      <c r="T13" s="172" t="s">
        <v>112</v>
      </c>
      <c r="U13" s="157">
        <v>0</v>
      </c>
      <c r="V13" s="157">
        <f>ROUND(E13*U13,2)</f>
        <v>0</v>
      </c>
      <c r="W13" s="157"/>
      <c r="X13" s="157" t="s">
        <v>141</v>
      </c>
      <c r="Y13" s="157" t="s">
        <v>114</v>
      </c>
      <c r="Z13" s="147"/>
      <c r="AA13" s="147"/>
      <c r="AB13" s="147"/>
      <c r="AC13" s="147"/>
      <c r="AD13" s="147"/>
      <c r="AE13" s="147"/>
      <c r="AF13" s="147"/>
      <c r="AG13" s="147" t="s">
        <v>142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250" t="s">
        <v>196</v>
      </c>
      <c r="D14" s="251"/>
      <c r="E14" s="251"/>
      <c r="F14" s="251"/>
      <c r="G14" s="251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171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86" t="str">
        <f>C14</f>
        <v>Objemový proud 1300l/min, odloučení částic do 15mikrometrů, odloučení kondenzátu, mezi kompresor a sušičku</v>
      </c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66">
        <v>4</v>
      </c>
      <c r="B15" s="167" t="s">
        <v>197</v>
      </c>
      <c r="C15" s="182" t="s">
        <v>198</v>
      </c>
      <c r="D15" s="168" t="s">
        <v>192</v>
      </c>
      <c r="E15" s="169">
        <v>105.4</v>
      </c>
      <c r="F15" s="170"/>
      <c r="G15" s="171">
        <f>ROUND(E15*F15,2)</f>
        <v>0</v>
      </c>
      <c r="H15" s="170"/>
      <c r="I15" s="171">
        <f>ROUND(E15*H15,2)</f>
        <v>0</v>
      </c>
      <c r="J15" s="170"/>
      <c r="K15" s="171">
        <f>ROUND(E15*J15,2)</f>
        <v>0</v>
      </c>
      <c r="L15" s="171">
        <v>21</v>
      </c>
      <c r="M15" s="171">
        <f>G15*(1+L15/100)</f>
        <v>0</v>
      </c>
      <c r="N15" s="169">
        <v>0</v>
      </c>
      <c r="O15" s="169">
        <f>ROUND(E15*N15,2)</f>
        <v>0</v>
      </c>
      <c r="P15" s="169">
        <v>0</v>
      </c>
      <c r="Q15" s="169">
        <f>ROUND(E15*P15,2)</f>
        <v>0</v>
      </c>
      <c r="R15" s="171"/>
      <c r="S15" s="171" t="s">
        <v>111</v>
      </c>
      <c r="T15" s="172" t="s">
        <v>112</v>
      </c>
      <c r="U15" s="157">
        <v>0</v>
      </c>
      <c r="V15" s="157">
        <f>ROUND(E15*U15,2)</f>
        <v>0</v>
      </c>
      <c r="W15" s="157"/>
      <c r="X15" s="157" t="s">
        <v>141</v>
      </c>
      <c r="Y15" s="157" t="s">
        <v>114</v>
      </c>
      <c r="Z15" s="147"/>
      <c r="AA15" s="147"/>
      <c r="AB15" s="147"/>
      <c r="AC15" s="147"/>
      <c r="AD15" s="147"/>
      <c r="AE15" s="147"/>
      <c r="AF15" s="147"/>
      <c r="AG15" s="147" t="s">
        <v>142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250" t="s">
        <v>199</v>
      </c>
      <c r="D16" s="251"/>
      <c r="E16" s="251"/>
      <c r="F16" s="251"/>
      <c r="G16" s="251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171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3" x14ac:dyDescent="0.2">
      <c r="A17" s="154"/>
      <c r="B17" s="155"/>
      <c r="C17" s="252" t="s">
        <v>200</v>
      </c>
      <c r="D17" s="253"/>
      <c r="E17" s="253"/>
      <c r="F17" s="253"/>
      <c r="G17" s="253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171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66">
        <v>5</v>
      </c>
      <c r="B18" s="167" t="s">
        <v>201</v>
      </c>
      <c r="C18" s="182" t="s">
        <v>202</v>
      </c>
      <c r="D18" s="168" t="s">
        <v>192</v>
      </c>
      <c r="E18" s="169">
        <v>24.48</v>
      </c>
      <c r="F18" s="170"/>
      <c r="G18" s="171">
        <f>ROUND(E18*F18,2)</f>
        <v>0</v>
      </c>
      <c r="H18" s="170"/>
      <c r="I18" s="171">
        <f>ROUND(E18*H18,2)</f>
        <v>0</v>
      </c>
      <c r="J18" s="170"/>
      <c r="K18" s="171">
        <f>ROUND(E18*J18,2)</f>
        <v>0</v>
      </c>
      <c r="L18" s="171">
        <v>21</v>
      </c>
      <c r="M18" s="171">
        <f>G18*(1+L18/100)</f>
        <v>0</v>
      </c>
      <c r="N18" s="169">
        <v>0</v>
      </c>
      <c r="O18" s="169">
        <f>ROUND(E18*N18,2)</f>
        <v>0</v>
      </c>
      <c r="P18" s="169">
        <v>0</v>
      </c>
      <c r="Q18" s="169">
        <f>ROUND(E18*P18,2)</f>
        <v>0</v>
      </c>
      <c r="R18" s="171"/>
      <c r="S18" s="171" t="s">
        <v>111</v>
      </c>
      <c r="T18" s="172" t="s">
        <v>112</v>
      </c>
      <c r="U18" s="157">
        <v>0</v>
      </c>
      <c r="V18" s="157">
        <f>ROUND(E18*U18,2)</f>
        <v>0</v>
      </c>
      <c r="W18" s="157"/>
      <c r="X18" s="157" t="s">
        <v>141</v>
      </c>
      <c r="Y18" s="157" t="s">
        <v>114</v>
      </c>
      <c r="Z18" s="147"/>
      <c r="AA18" s="147"/>
      <c r="AB18" s="147"/>
      <c r="AC18" s="147"/>
      <c r="AD18" s="147"/>
      <c r="AE18" s="147"/>
      <c r="AF18" s="147"/>
      <c r="AG18" s="147" t="s">
        <v>142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">
      <c r="A19" s="154"/>
      <c r="B19" s="155"/>
      <c r="C19" s="250" t="s">
        <v>203</v>
      </c>
      <c r="D19" s="251"/>
      <c r="E19" s="251"/>
      <c r="F19" s="251"/>
      <c r="G19" s="251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171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3" x14ac:dyDescent="0.2">
      <c r="A20" s="154"/>
      <c r="B20" s="155"/>
      <c r="C20" s="252" t="s">
        <v>200</v>
      </c>
      <c r="D20" s="253"/>
      <c r="E20" s="253"/>
      <c r="F20" s="253"/>
      <c r="G20" s="253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171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2.5" outlineLevel="1" x14ac:dyDescent="0.2">
      <c r="A21" s="166">
        <v>6</v>
      </c>
      <c r="B21" s="167" t="s">
        <v>204</v>
      </c>
      <c r="C21" s="182" t="s">
        <v>205</v>
      </c>
      <c r="D21" s="168" t="s">
        <v>192</v>
      </c>
      <c r="E21" s="169">
        <v>19.2</v>
      </c>
      <c r="F21" s="170"/>
      <c r="G21" s="171">
        <f>ROUND(E21*F21,2)</f>
        <v>0</v>
      </c>
      <c r="H21" s="170"/>
      <c r="I21" s="171">
        <f>ROUND(E21*H21,2)</f>
        <v>0</v>
      </c>
      <c r="J21" s="170"/>
      <c r="K21" s="171">
        <f>ROUND(E21*J21,2)</f>
        <v>0</v>
      </c>
      <c r="L21" s="171">
        <v>21</v>
      </c>
      <c r="M21" s="171">
        <f>G21*(1+L21/100)</f>
        <v>0</v>
      </c>
      <c r="N21" s="169">
        <v>0</v>
      </c>
      <c r="O21" s="169">
        <f>ROUND(E21*N21,2)</f>
        <v>0</v>
      </c>
      <c r="P21" s="169">
        <v>0</v>
      </c>
      <c r="Q21" s="169">
        <f>ROUND(E21*P21,2)</f>
        <v>0</v>
      </c>
      <c r="R21" s="171"/>
      <c r="S21" s="171" t="s">
        <v>111</v>
      </c>
      <c r="T21" s="172" t="s">
        <v>112</v>
      </c>
      <c r="U21" s="157">
        <v>0</v>
      </c>
      <c r="V21" s="157">
        <f>ROUND(E21*U21,2)</f>
        <v>0</v>
      </c>
      <c r="W21" s="157"/>
      <c r="X21" s="157" t="s">
        <v>141</v>
      </c>
      <c r="Y21" s="157" t="s">
        <v>114</v>
      </c>
      <c r="Z21" s="147"/>
      <c r="AA21" s="147"/>
      <c r="AB21" s="147"/>
      <c r="AC21" s="147"/>
      <c r="AD21" s="147"/>
      <c r="AE21" s="147"/>
      <c r="AF21" s="147"/>
      <c r="AG21" s="147" t="s">
        <v>142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4"/>
      <c r="B22" s="155"/>
      <c r="C22" s="250" t="s">
        <v>206</v>
      </c>
      <c r="D22" s="251"/>
      <c r="E22" s="251"/>
      <c r="F22" s="251"/>
      <c r="G22" s="251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171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73">
        <v>7</v>
      </c>
      <c r="B23" s="174" t="s">
        <v>207</v>
      </c>
      <c r="C23" s="181" t="s">
        <v>208</v>
      </c>
      <c r="D23" s="175" t="s">
        <v>110</v>
      </c>
      <c r="E23" s="176">
        <v>6</v>
      </c>
      <c r="F23" s="177"/>
      <c r="G23" s="178">
        <f>ROUND(E23*F23,2)</f>
        <v>0</v>
      </c>
      <c r="H23" s="177"/>
      <c r="I23" s="178">
        <f>ROUND(E23*H23,2)</f>
        <v>0</v>
      </c>
      <c r="J23" s="177"/>
      <c r="K23" s="178">
        <f>ROUND(E23*J23,2)</f>
        <v>0</v>
      </c>
      <c r="L23" s="178">
        <v>21</v>
      </c>
      <c r="M23" s="178">
        <f>G23*(1+L23/100)</f>
        <v>0</v>
      </c>
      <c r="N23" s="176">
        <v>0</v>
      </c>
      <c r="O23" s="176">
        <f>ROUND(E23*N23,2)</f>
        <v>0</v>
      </c>
      <c r="P23" s="176">
        <v>0</v>
      </c>
      <c r="Q23" s="176">
        <f>ROUND(E23*P23,2)</f>
        <v>0</v>
      </c>
      <c r="R23" s="178"/>
      <c r="S23" s="178" t="s">
        <v>111</v>
      </c>
      <c r="T23" s="179" t="s">
        <v>112</v>
      </c>
      <c r="U23" s="157">
        <v>0</v>
      </c>
      <c r="V23" s="157">
        <f>ROUND(E23*U23,2)</f>
        <v>0</v>
      </c>
      <c r="W23" s="157"/>
      <c r="X23" s="157" t="s">
        <v>141</v>
      </c>
      <c r="Y23" s="157" t="s">
        <v>114</v>
      </c>
      <c r="Z23" s="147"/>
      <c r="AA23" s="147"/>
      <c r="AB23" s="147"/>
      <c r="AC23" s="147"/>
      <c r="AD23" s="147"/>
      <c r="AE23" s="147"/>
      <c r="AF23" s="147"/>
      <c r="AG23" s="147" t="s">
        <v>142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66">
        <v>8</v>
      </c>
      <c r="B24" s="167" t="s">
        <v>209</v>
      </c>
      <c r="C24" s="182" t="s">
        <v>210</v>
      </c>
      <c r="D24" s="168" t="s">
        <v>110</v>
      </c>
      <c r="E24" s="169">
        <v>8</v>
      </c>
      <c r="F24" s="170"/>
      <c r="G24" s="171">
        <f>ROUND(E24*F24,2)</f>
        <v>0</v>
      </c>
      <c r="H24" s="170"/>
      <c r="I24" s="171">
        <f>ROUND(E24*H24,2)</f>
        <v>0</v>
      </c>
      <c r="J24" s="170"/>
      <c r="K24" s="171">
        <f>ROUND(E24*J24,2)</f>
        <v>0</v>
      </c>
      <c r="L24" s="171">
        <v>21</v>
      </c>
      <c r="M24" s="171">
        <f>G24*(1+L24/100)</f>
        <v>0</v>
      </c>
      <c r="N24" s="169">
        <v>0</v>
      </c>
      <c r="O24" s="169">
        <f>ROUND(E24*N24,2)</f>
        <v>0</v>
      </c>
      <c r="P24" s="169">
        <v>0</v>
      </c>
      <c r="Q24" s="169">
        <f>ROUND(E24*P24,2)</f>
        <v>0</v>
      </c>
      <c r="R24" s="171"/>
      <c r="S24" s="171" t="s">
        <v>111</v>
      </c>
      <c r="T24" s="172" t="s">
        <v>112</v>
      </c>
      <c r="U24" s="157">
        <v>0</v>
      </c>
      <c r="V24" s="157">
        <f>ROUND(E24*U24,2)</f>
        <v>0</v>
      </c>
      <c r="W24" s="157"/>
      <c r="X24" s="157" t="s">
        <v>141</v>
      </c>
      <c r="Y24" s="157" t="s">
        <v>114</v>
      </c>
      <c r="Z24" s="147"/>
      <c r="AA24" s="147"/>
      <c r="AB24" s="147"/>
      <c r="AC24" s="147"/>
      <c r="AD24" s="147"/>
      <c r="AE24" s="147"/>
      <c r="AF24" s="147"/>
      <c r="AG24" s="147" t="s">
        <v>142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4"/>
      <c r="B25" s="155"/>
      <c r="C25" s="250" t="s">
        <v>211</v>
      </c>
      <c r="D25" s="251"/>
      <c r="E25" s="251"/>
      <c r="F25" s="251"/>
      <c r="G25" s="251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171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86" t="str">
        <f>C25</f>
        <v>s uzavíracím kohoutem,úpravnou jednotkou(regulátor,přimazávač,rychlospojka) a rychlospojkou pro neregulovaný tlak</v>
      </c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66">
        <v>9</v>
      </c>
      <c r="B26" s="167" t="s">
        <v>212</v>
      </c>
      <c r="C26" s="182" t="s">
        <v>213</v>
      </c>
      <c r="D26" s="168" t="s">
        <v>110</v>
      </c>
      <c r="E26" s="169">
        <v>6</v>
      </c>
      <c r="F26" s="170"/>
      <c r="G26" s="171">
        <f>ROUND(E26*F26,2)</f>
        <v>0</v>
      </c>
      <c r="H26" s="170"/>
      <c r="I26" s="171">
        <f>ROUND(E26*H26,2)</f>
        <v>0</v>
      </c>
      <c r="J26" s="170"/>
      <c r="K26" s="171">
        <f>ROUND(E26*J26,2)</f>
        <v>0</v>
      </c>
      <c r="L26" s="171">
        <v>21</v>
      </c>
      <c r="M26" s="171">
        <f>G26*(1+L26/100)</f>
        <v>0</v>
      </c>
      <c r="N26" s="169">
        <v>0</v>
      </c>
      <c r="O26" s="169">
        <f>ROUND(E26*N26,2)</f>
        <v>0</v>
      </c>
      <c r="P26" s="169">
        <v>0</v>
      </c>
      <c r="Q26" s="169">
        <f>ROUND(E26*P26,2)</f>
        <v>0</v>
      </c>
      <c r="R26" s="171"/>
      <c r="S26" s="171" t="s">
        <v>111</v>
      </c>
      <c r="T26" s="172" t="s">
        <v>112</v>
      </c>
      <c r="U26" s="157">
        <v>0</v>
      </c>
      <c r="V26" s="157">
        <f>ROUND(E26*U26,2)</f>
        <v>0</v>
      </c>
      <c r="W26" s="157"/>
      <c r="X26" s="157" t="s">
        <v>141</v>
      </c>
      <c r="Y26" s="157" t="s">
        <v>114</v>
      </c>
      <c r="Z26" s="147"/>
      <c r="AA26" s="147"/>
      <c r="AB26" s="147"/>
      <c r="AC26" s="147"/>
      <c r="AD26" s="147"/>
      <c r="AE26" s="147"/>
      <c r="AF26" s="147"/>
      <c r="AG26" s="147" t="s">
        <v>142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2" x14ac:dyDescent="0.2">
      <c r="A27" s="154"/>
      <c r="B27" s="155"/>
      <c r="C27" s="250" t="s">
        <v>214</v>
      </c>
      <c r="D27" s="251"/>
      <c r="E27" s="251"/>
      <c r="F27" s="251"/>
      <c r="G27" s="251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171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73">
        <v>10</v>
      </c>
      <c r="B28" s="174" t="s">
        <v>215</v>
      </c>
      <c r="C28" s="181" t="s">
        <v>216</v>
      </c>
      <c r="D28" s="175" t="s">
        <v>110</v>
      </c>
      <c r="E28" s="176">
        <v>6</v>
      </c>
      <c r="F28" s="177"/>
      <c r="G28" s="178">
        <f>ROUND(E28*F28,2)</f>
        <v>0</v>
      </c>
      <c r="H28" s="177"/>
      <c r="I28" s="178">
        <f>ROUND(E28*H28,2)</f>
        <v>0</v>
      </c>
      <c r="J28" s="177"/>
      <c r="K28" s="178">
        <f>ROUND(E28*J28,2)</f>
        <v>0</v>
      </c>
      <c r="L28" s="178">
        <v>21</v>
      </c>
      <c r="M28" s="178">
        <f>G28*(1+L28/100)</f>
        <v>0</v>
      </c>
      <c r="N28" s="176">
        <v>0</v>
      </c>
      <c r="O28" s="176">
        <f>ROUND(E28*N28,2)</f>
        <v>0</v>
      </c>
      <c r="P28" s="176">
        <v>0</v>
      </c>
      <c r="Q28" s="176">
        <f>ROUND(E28*P28,2)</f>
        <v>0</v>
      </c>
      <c r="R28" s="178"/>
      <c r="S28" s="178" t="s">
        <v>111</v>
      </c>
      <c r="T28" s="179" t="s">
        <v>112</v>
      </c>
      <c r="U28" s="157">
        <v>0</v>
      </c>
      <c r="V28" s="157">
        <f>ROUND(E28*U28,2)</f>
        <v>0</v>
      </c>
      <c r="W28" s="157"/>
      <c r="X28" s="157" t="s">
        <v>141</v>
      </c>
      <c r="Y28" s="157" t="s">
        <v>114</v>
      </c>
      <c r="Z28" s="147"/>
      <c r="AA28" s="147"/>
      <c r="AB28" s="147"/>
      <c r="AC28" s="147"/>
      <c r="AD28" s="147"/>
      <c r="AE28" s="147"/>
      <c r="AF28" s="147"/>
      <c r="AG28" s="147" t="s">
        <v>142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73">
        <v>11</v>
      </c>
      <c r="B29" s="174" t="s">
        <v>217</v>
      </c>
      <c r="C29" s="181" t="s">
        <v>218</v>
      </c>
      <c r="D29" s="175" t="s">
        <v>110</v>
      </c>
      <c r="E29" s="176">
        <v>14</v>
      </c>
      <c r="F29" s="177"/>
      <c r="G29" s="178">
        <f>ROUND(E29*F29,2)</f>
        <v>0</v>
      </c>
      <c r="H29" s="177"/>
      <c r="I29" s="178">
        <f>ROUND(E29*H29,2)</f>
        <v>0</v>
      </c>
      <c r="J29" s="177"/>
      <c r="K29" s="178">
        <f>ROUND(E29*J29,2)</f>
        <v>0</v>
      </c>
      <c r="L29" s="178">
        <v>21</v>
      </c>
      <c r="M29" s="178">
        <f>G29*(1+L29/100)</f>
        <v>0</v>
      </c>
      <c r="N29" s="176">
        <v>0</v>
      </c>
      <c r="O29" s="176">
        <f>ROUND(E29*N29,2)</f>
        <v>0</v>
      </c>
      <c r="P29" s="176">
        <v>0</v>
      </c>
      <c r="Q29" s="176">
        <f>ROUND(E29*P29,2)</f>
        <v>0</v>
      </c>
      <c r="R29" s="178"/>
      <c r="S29" s="178" t="s">
        <v>111</v>
      </c>
      <c r="T29" s="179" t="s">
        <v>112</v>
      </c>
      <c r="U29" s="157">
        <v>0</v>
      </c>
      <c r="V29" s="157">
        <f>ROUND(E29*U29,2)</f>
        <v>0</v>
      </c>
      <c r="W29" s="157"/>
      <c r="X29" s="157" t="s">
        <v>141</v>
      </c>
      <c r="Y29" s="157" t="s">
        <v>114</v>
      </c>
      <c r="Z29" s="147"/>
      <c r="AA29" s="147"/>
      <c r="AB29" s="147"/>
      <c r="AC29" s="147"/>
      <c r="AD29" s="147"/>
      <c r="AE29" s="147"/>
      <c r="AF29" s="147"/>
      <c r="AG29" s="147" t="s">
        <v>142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3">
        <v>12</v>
      </c>
      <c r="B30" s="174" t="s">
        <v>219</v>
      </c>
      <c r="C30" s="181" t="s">
        <v>220</v>
      </c>
      <c r="D30" s="175" t="s">
        <v>110</v>
      </c>
      <c r="E30" s="176">
        <v>31</v>
      </c>
      <c r="F30" s="177"/>
      <c r="G30" s="178">
        <f>ROUND(E30*F30,2)</f>
        <v>0</v>
      </c>
      <c r="H30" s="177"/>
      <c r="I30" s="178">
        <f>ROUND(E30*H30,2)</f>
        <v>0</v>
      </c>
      <c r="J30" s="177"/>
      <c r="K30" s="178">
        <f>ROUND(E30*J30,2)</f>
        <v>0</v>
      </c>
      <c r="L30" s="178">
        <v>21</v>
      </c>
      <c r="M30" s="178">
        <f>G30*(1+L30/100)</f>
        <v>0</v>
      </c>
      <c r="N30" s="176">
        <v>0</v>
      </c>
      <c r="O30" s="176">
        <f>ROUND(E30*N30,2)</f>
        <v>0</v>
      </c>
      <c r="P30" s="176">
        <v>0</v>
      </c>
      <c r="Q30" s="176">
        <f>ROUND(E30*P30,2)</f>
        <v>0</v>
      </c>
      <c r="R30" s="178"/>
      <c r="S30" s="178" t="s">
        <v>111</v>
      </c>
      <c r="T30" s="179" t="s">
        <v>112</v>
      </c>
      <c r="U30" s="157">
        <v>0</v>
      </c>
      <c r="V30" s="157">
        <f>ROUND(E30*U30,2)</f>
        <v>0</v>
      </c>
      <c r="W30" s="157"/>
      <c r="X30" s="157" t="s">
        <v>141</v>
      </c>
      <c r="Y30" s="157" t="s">
        <v>114</v>
      </c>
      <c r="Z30" s="147"/>
      <c r="AA30" s="147"/>
      <c r="AB30" s="147"/>
      <c r="AC30" s="147"/>
      <c r="AD30" s="147"/>
      <c r="AE30" s="147"/>
      <c r="AF30" s="147"/>
      <c r="AG30" s="147" t="s">
        <v>142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73">
        <v>13</v>
      </c>
      <c r="B31" s="174" t="s">
        <v>221</v>
      </c>
      <c r="C31" s="181" t="s">
        <v>222</v>
      </c>
      <c r="D31" s="175" t="s">
        <v>110</v>
      </c>
      <c r="E31" s="176">
        <v>6</v>
      </c>
      <c r="F31" s="177"/>
      <c r="G31" s="178">
        <f>ROUND(E31*F31,2)</f>
        <v>0</v>
      </c>
      <c r="H31" s="177"/>
      <c r="I31" s="178">
        <f>ROUND(E31*H31,2)</f>
        <v>0</v>
      </c>
      <c r="J31" s="177"/>
      <c r="K31" s="178">
        <f>ROUND(E31*J31,2)</f>
        <v>0</v>
      </c>
      <c r="L31" s="178">
        <v>21</v>
      </c>
      <c r="M31" s="178">
        <f>G31*(1+L31/100)</f>
        <v>0</v>
      </c>
      <c r="N31" s="176">
        <v>0</v>
      </c>
      <c r="O31" s="176">
        <f>ROUND(E31*N31,2)</f>
        <v>0</v>
      </c>
      <c r="P31" s="176">
        <v>0</v>
      </c>
      <c r="Q31" s="176">
        <f>ROUND(E31*P31,2)</f>
        <v>0</v>
      </c>
      <c r="R31" s="178"/>
      <c r="S31" s="178" t="s">
        <v>111</v>
      </c>
      <c r="T31" s="179" t="s">
        <v>112</v>
      </c>
      <c r="U31" s="157">
        <v>0</v>
      </c>
      <c r="V31" s="157">
        <f>ROUND(E31*U31,2)</f>
        <v>0</v>
      </c>
      <c r="W31" s="157"/>
      <c r="X31" s="157" t="s">
        <v>141</v>
      </c>
      <c r="Y31" s="157" t="s">
        <v>114</v>
      </c>
      <c r="Z31" s="147"/>
      <c r="AA31" s="147"/>
      <c r="AB31" s="147"/>
      <c r="AC31" s="147"/>
      <c r="AD31" s="147"/>
      <c r="AE31" s="147"/>
      <c r="AF31" s="147"/>
      <c r="AG31" s="147" t="s">
        <v>142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66">
        <v>14</v>
      </c>
      <c r="B32" s="167" t="s">
        <v>223</v>
      </c>
      <c r="C32" s="182" t="s">
        <v>224</v>
      </c>
      <c r="D32" s="168" t="s">
        <v>192</v>
      </c>
      <c r="E32" s="169">
        <v>12</v>
      </c>
      <c r="F32" s="170"/>
      <c r="G32" s="171">
        <f>ROUND(E32*F32,2)</f>
        <v>0</v>
      </c>
      <c r="H32" s="170"/>
      <c r="I32" s="171">
        <f>ROUND(E32*H32,2)</f>
        <v>0</v>
      </c>
      <c r="J32" s="170"/>
      <c r="K32" s="171">
        <f>ROUND(E32*J32,2)</f>
        <v>0</v>
      </c>
      <c r="L32" s="171">
        <v>21</v>
      </c>
      <c r="M32" s="171">
        <f>G32*(1+L32/100)</f>
        <v>0</v>
      </c>
      <c r="N32" s="169">
        <v>0</v>
      </c>
      <c r="O32" s="169">
        <f>ROUND(E32*N32,2)</f>
        <v>0</v>
      </c>
      <c r="P32" s="169">
        <v>0</v>
      </c>
      <c r="Q32" s="169">
        <f>ROUND(E32*P32,2)</f>
        <v>0</v>
      </c>
      <c r="R32" s="171"/>
      <c r="S32" s="171" t="s">
        <v>111</v>
      </c>
      <c r="T32" s="172" t="s">
        <v>112</v>
      </c>
      <c r="U32" s="157">
        <v>0</v>
      </c>
      <c r="V32" s="157">
        <f>ROUND(E32*U32,2)</f>
        <v>0</v>
      </c>
      <c r="W32" s="157"/>
      <c r="X32" s="157" t="s">
        <v>141</v>
      </c>
      <c r="Y32" s="157" t="s">
        <v>114</v>
      </c>
      <c r="Z32" s="147"/>
      <c r="AA32" s="147"/>
      <c r="AB32" s="147"/>
      <c r="AC32" s="147"/>
      <c r="AD32" s="147"/>
      <c r="AE32" s="147"/>
      <c r="AF32" s="147"/>
      <c r="AG32" s="147" t="s">
        <v>142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2.5" outlineLevel="2" x14ac:dyDescent="0.2">
      <c r="A33" s="154"/>
      <c r="B33" s="155"/>
      <c r="C33" s="250" t="s">
        <v>225</v>
      </c>
      <c r="D33" s="251"/>
      <c r="E33" s="251"/>
      <c r="F33" s="251"/>
      <c r="G33" s="251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171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86" t="str">
        <f>C33</f>
        <v>včetně kolen, výkopu (hl. 400 mm od HTU, š. 300 mm), podsypu (tl. 100 mm) a obsypu, hutnění D+M, uložení pod podlahovou deskou k montážním jamám, ukončení v mont. Jámě, zaparavení prostupu do podlahy</v>
      </c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3">
        <v>15</v>
      </c>
      <c r="B34" s="174" t="s">
        <v>226</v>
      </c>
      <c r="C34" s="181" t="s">
        <v>227</v>
      </c>
      <c r="D34" s="175" t="s">
        <v>110</v>
      </c>
      <c r="E34" s="176">
        <v>1</v>
      </c>
      <c r="F34" s="177"/>
      <c r="G34" s="178">
        <f t="shared" ref="G34:G41" si="0">ROUND(E34*F34,2)</f>
        <v>0</v>
      </c>
      <c r="H34" s="177"/>
      <c r="I34" s="178">
        <f t="shared" ref="I34:I41" si="1">ROUND(E34*H34,2)</f>
        <v>0</v>
      </c>
      <c r="J34" s="177"/>
      <c r="K34" s="178">
        <f t="shared" ref="K34:K41" si="2">ROUND(E34*J34,2)</f>
        <v>0</v>
      </c>
      <c r="L34" s="178">
        <v>21</v>
      </c>
      <c r="M34" s="178">
        <f t="shared" ref="M34:M41" si="3">G34*(1+L34/100)</f>
        <v>0</v>
      </c>
      <c r="N34" s="176">
        <v>0</v>
      </c>
      <c r="O34" s="176">
        <f t="shared" ref="O34:O41" si="4">ROUND(E34*N34,2)</f>
        <v>0</v>
      </c>
      <c r="P34" s="176">
        <v>0</v>
      </c>
      <c r="Q34" s="176">
        <f t="shared" ref="Q34:Q41" si="5">ROUND(E34*P34,2)</f>
        <v>0</v>
      </c>
      <c r="R34" s="178"/>
      <c r="S34" s="178" t="s">
        <v>111</v>
      </c>
      <c r="T34" s="179" t="s">
        <v>112</v>
      </c>
      <c r="U34" s="157">
        <v>0</v>
      </c>
      <c r="V34" s="157">
        <f t="shared" ref="V34:V41" si="6">ROUND(E34*U34,2)</f>
        <v>0</v>
      </c>
      <c r="W34" s="157"/>
      <c r="X34" s="157" t="s">
        <v>141</v>
      </c>
      <c r="Y34" s="157" t="s">
        <v>114</v>
      </c>
      <c r="Z34" s="147"/>
      <c r="AA34" s="147"/>
      <c r="AB34" s="147"/>
      <c r="AC34" s="147"/>
      <c r="AD34" s="147"/>
      <c r="AE34" s="147"/>
      <c r="AF34" s="147"/>
      <c r="AG34" s="147" t="s">
        <v>142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73">
        <v>16</v>
      </c>
      <c r="B35" s="174" t="s">
        <v>228</v>
      </c>
      <c r="C35" s="181" t="s">
        <v>229</v>
      </c>
      <c r="D35" s="175" t="s">
        <v>110</v>
      </c>
      <c r="E35" s="176">
        <v>1</v>
      </c>
      <c r="F35" s="177"/>
      <c r="G35" s="178">
        <f t="shared" si="0"/>
        <v>0</v>
      </c>
      <c r="H35" s="177"/>
      <c r="I35" s="178">
        <f t="shared" si="1"/>
        <v>0</v>
      </c>
      <c r="J35" s="177"/>
      <c r="K35" s="178">
        <f t="shared" si="2"/>
        <v>0</v>
      </c>
      <c r="L35" s="178">
        <v>21</v>
      </c>
      <c r="M35" s="178">
        <f t="shared" si="3"/>
        <v>0</v>
      </c>
      <c r="N35" s="176">
        <v>0</v>
      </c>
      <c r="O35" s="176">
        <f t="shared" si="4"/>
        <v>0</v>
      </c>
      <c r="P35" s="176">
        <v>0</v>
      </c>
      <c r="Q35" s="176">
        <f t="shared" si="5"/>
        <v>0</v>
      </c>
      <c r="R35" s="178"/>
      <c r="S35" s="178" t="s">
        <v>111</v>
      </c>
      <c r="T35" s="179" t="s">
        <v>112</v>
      </c>
      <c r="U35" s="157">
        <v>0</v>
      </c>
      <c r="V35" s="157">
        <f t="shared" si="6"/>
        <v>0</v>
      </c>
      <c r="W35" s="157"/>
      <c r="X35" s="157" t="s">
        <v>141</v>
      </c>
      <c r="Y35" s="157" t="s">
        <v>114</v>
      </c>
      <c r="Z35" s="147"/>
      <c r="AA35" s="147"/>
      <c r="AB35" s="147"/>
      <c r="AC35" s="147"/>
      <c r="AD35" s="147"/>
      <c r="AE35" s="147"/>
      <c r="AF35" s="147"/>
      <c r="AG35" s="147" t="s">
        <v>142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73">
        <v>17</v>
      </c>
      <c r="B36" s="174" t="s">
        <v>230</v>
      </c>
      <c r="C36" s="181" t="s">
        <v>231</v>
      </c>
      <c r="D36" s="175" t="s">
        <v>110</v>
      </c>
      <c r="E36" s="176">
        <v>2</v>
      </c>
      <c r="F36" s="177"/>
      <c r="G36" s="178">
        <f t="shared" si="0"/>
        <v>0</v>
      </c>
      <c r="H36" s="177"/>
      <c r="I36" s="178">
        <f t="shared" si="1"/>
        <v>0</v>
      </c>
      <c r="J36" s="177"/>
      <c r="K36" s="178">
        <f t="shared" si="2"/>
        <v>0</v>
      </c>
      <c r="L36" s="178">
        <v>21</v>
      </c>
      <c r="M36" s="178">
        <f t="shared" si="3"/>
        <v>0</v>
      </c>
      <c r="N36" s="176">
        <v>0</v>
      </c>
      <c r="O36" s="176">
        <f t="shared" si="4"/>
        <v>0</v>
      </c>
      <c r="P36" s="176">
        <v>0</v>
      </c>
      <c r="Q36" s="176">
        <f t="shared" si="5"/>
        <v>0</v>
      </c>
      <c r="R36" s="178"/>
      <c r="S36" s="178" t="s">
        <v>111</v>
      </c>
      <c r="T36" s="179" t="s">
        <v>112</v>
      </c>
      <c r="U36" s="157">
        <v>0</v>
      </c>
      <c r="V36" s="157">
        <f t="shared" si="6"/>
        <v>0</v>
      </c>
      <c r="W36" s="157"/>
      <c r="X36" s="157" t="s">
        <v>141</v>
      </c>
      <c r="Y36" s="157" t="s">
        <v>114</v>
      </c>
      <c r="Z36" s="147"/>
      <c r="AA36" s="147"/>
      <c r="AB36" s="147"/>
      <c r="AC36" s="147"/>
      <c r="AD36" s="147"/>
      <c r="AE36" s="147"/>
      <c r="AF36" s="147"/>
      <c r="AG36" s="147" t="s">
        <v>142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73">
        <v>18</v>
      </c>
      <c r="B37" s="174" t="s">
        <v>232</v>
      </c>
      <c r="C37" s="181" t="s">
        <v>155</v>
      </c>
      <c r="D37" s="175" t="s">
        <v>120</v>
      </c>
      <c r="E37" s="176">
        <v>1</v>
      </c>
      <c r="F37" s="177"/>
      <c r="G37" s="178">
        <f t="shared" si="0"/>
        <v>0</v>
      </c>
      <c r="H37" s="177"/>
      <c r="I37" s="178">
        <f t="shared" si="1"/>
        <v>0</v>
      </c>
      <c r="J37" s="177"/>
      <c r="K37" s="178">
        <f t="shared" si="2"/>
        <v>0</v>
      </c>
      <c r="L37" s="178">
        <v>21</v>
      </c>
      <c r="M37" s="178">
        <f t="shared" si="3"/>
        <v>0</v>
      </c>
      <c r="N37" s="176">
        <v>0</v>
      </c>
      <c r="O37" s="176">
        <f t="shared" si="4"/>
        <v>0</v>
      </c>
      <c r="P37" s="176">
        <v>0</v>
      </c>
      <c r="Q37" s="176">
        <f t="shared" si="5"/>
        <v>0</v>
      </c>
      <c r="R37" s="178"/>
      <c r="S37" s="178" t="s">
        <v>111</v>
      </c>
      <c r="T37" s="179" t="s">
        <v>112</v>
      </c>
      <c r="U37" s="157">
        <v>0</v>
      </c>
      <c r="V37" s="157">
        <f t="shared" si="6"/>
        <v>0</v>
      </c>
      <c r="W37" s="157"/>
      <c r="X37" s="157" t="s">
        <v>141</v>
      </c>
      <c r="Y37" s="157" t="s">
        <v>114</v>
      </c>
      <c r="Z37" s="147"/>
      <c r="AA37" s="147"/>
      <c r="AB37" s="147"/>
      <c r="AC37" s="147"/>
      <c r="AD37" s="147"/>
      <c r="AE37" s="147"/>
      <c r="AF37" s="147"/>
      <c r="AG37" s="147" t="s">
        <v>142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73">
        <v>19</v>
      </c>
      <c r="B38" s="174" t="s">
        <v>233</v>
      </c>
      <c r="C38" s="181" t="s">
        <v>182</v>
      </c>
      <c r="D38" s="175" t="s">
        <v>120</v>
      </c>
      <c r="E38" s="176">
        <v>1</v>
      </c>
      <c r="F38" s="177"/>
      <c r="G38" s="178">
        <f t="shared" si="0"/>
        <v>0</v>
      </c>
      <c r="H38" s="177"/>
      <c r="I38" s="178">
        <f t="shared" si="1"/>
        <v>0</v>
      </c>
      <c r="J38" s="177"/>
      <c r="K38" s="178">
        <f t="shared" si="2"/>
        <v>0</v>
      </c>
      <c r="L38" s="178">
        <v>21</v>
      </c>
      <c r="M38" s="178">
        <f t="shared" si="3"/>
        <v>0</v>
      </c>
      <c r="N38" s="176">
        <v>0</v>
      </c>
      <c r="O38" s="176">
        <f t="shared" si="4"/>
        <v>0</v>
      </c>
      <c r="P38" s="176">
        <v>0</v>
      </c>
      <c r="Q38" s="176">
        <f t="shared" si="5"/>
        <v>0</v>
      </c>
      <c r="R38" s="178"/>
      <c r="S38" s="178" t="s">
        <v>111</v>
      </c>
      <c r="T38" s="179" t="s">
        <v>112</v>
      </c>
      <c r="U38" s="157">
        <v>0</v>
      </c>
      <c r="V38" s="157">
        <f t="shared" si="6"/>
        <v>0</v>
      </c>
      <c r="W38" s="157"/>
      <c r="X38" s="157" t="s">
        <v>141</v>
      </c>
      <c r="Y38" s="157" t="s">
        <v>114</v>
      </c>
      <c r="Z38" s="147"/>
      <c r="AA38" s="147"/>
      <c r="AB38" s="147"/>
      <c r="AC38" s="147"/>
      <c r="AD38" s="147"/>
      <c r="AE38" s="147"/>
      <c r="AF38" s="147"/>
      <c r="AG38" s="147" t="s">
        <v>142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73">
        <v>20</v>
      </c>
      <c r="B39" s="174" t="s">
        <v>234</v>
      </c>
      <c r="C39" s="181" t="s">
        <v>157</v>
      </c>
      <c r="D39" s="175" t="s">
        <v>120</v>
      </c>
      <c r="E39" s="176">
        <v>1</v>
      </c>
      <c r="F39" s="177"/>
      <c r="G39" s="178">
        <f t="shared" si="0"/>
        <v>0</v>
      </c>
      <c r="H39" s="177"/>
      <c r="I39" s="178">
        <f t="shared" si="1"/>
        <v>0</v>
      </c>
      <c r="J39" s="177"/>
      <c r="K39" s="178">
        <f t="shared" si="2"/>
        <v>0</v>
      </c>
      <c r="L39" s="178">
        <v>21</v>
      </c>
      <c r="M39" s="178">
        <f t="shared" si="3"/>
        <v>0</v>
      </c>
      <c r="N39" s="176">
        <v>0</v>
      </c>
      <c r="O39" s="176">
        <f t="shared" si="4"/>
        <v>0</v>
      </c>
      <c r="P39" s="176">
        <v>0</v>
      </c>
      <c r="Q39" s="176">
        <f t="shared" si="5"/>
        <v>0</v>
      </c>
      <c r="R39" s="178"/>
      <c r="S39" s="178" t="s">
        <v>111</v>
      </c>
      <c r="T39" s="179" t="s">
        <v>112</v>
      </c>
      <c r="U39" s="157">
        <v>0</v>
      </c>
      <c r="V39" s="157">
        <f t="shared" si="6"/>
        <v>0</v>
      </c>
      <c r="W39" s="157"/>
      <c r="X39" s="157" t="s">
        <v>141</v>
      </c>
      <c r="Y39" s="157" t="s">
        <v>114</v>
      </c>
      <c r="Z39" s="147"/>
      <c r="AA39" s="147"/>
      <c r="AB39" s="147"/>
      <c r="AC39" s="147"/>
      <c r="AD39" s="147"/>
      <c r="AE39" s="147"/>
      <c r="AF39" s="147"/>
      <c r="AG39" s="147" t="s">
        <v>142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73">
        <v>21</v>
      </c>
      <c r="B40" s="174" t="s">
        <v>235</v>
      </c>
      <c r="C40" s="181" t="s">
        <v>185</v>
      </c>
      <c r="D40" s="175" t="s">
        <v>120</v>
      </c>
      <c r="E40" s="176">
        <v>1</v>
      </c>
      <c r="F40" s="177"/>
      <c r="G40" s="178">
        <f t="shared" si="0"/>
        <v>0</v>
      </c>
      <c r="H40" s="177"/>
      <c r="I40" s="178">
        <f t="shared" si="1"/>
        <v>0</v>
      </c>
      <c r="J40" s="177"/>
      <c r="K40" s="178">
        <f t="shared" si="2"/>
        <v>0</v>
      </c>
      <c r="L40" s="178">
        <v>21</v>
      </c>
      <c r="M40" s="178">
        <f t="shared" si="3"/>
        <v>0</v>
      </c>
      <c r="N40" s="176">
        <v>0</v>
      </c>
      <c r="O40" s="176">
        <f t="shared" si="4"/>
        <v>0</v>
      </c>
      <c r="P40" s="176">
        <v>0</v>
      </c>
      <c r="Q40" s="176">
        <f t="shared" si="5"/>
        <v>0</v>
      </c>
      <c r="R40" s="178"/>
      <c r="S40" s="178" t="s">
        <v>111</v>
      </c>
      <c r="T40" s="179" t="s">
        <v>112</v>
      </c>
      <c r="U40" s="157">
        <v>0</v>
      </c>
      <c r="V40" s="157">
        <f t="shared" si="6"/>
        <v>0</v>
      </c>
      <c r="W40" s="157"/>
      <c r="X40" s="157" t="s">
        <v>141</v>
      </c>
      <c r="Y40" s="157" t="s">
        <v>114</v>
      </c>
      <c r="Z40" s="147"/>
      <c r="AA40" s="147"/>
      <c r="AB40" s="147"/>
      <c r="AC40" s="147"/>
      <c r="AD40" s="147"/>
      <c r="AE40" s="147"/>
      <c r="AF40" s="147"/>
      <c r="AG40" s="147" t="s">
        <v>142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66">
        <v>22</v>
      </c>
      <c r="B41" s="167" t="s">
        <v>236</v>
      </c>
      <c r="C41" s="182" t="s">
        <v>165</v>
      </c>
      <c r="D41" s="168" t="s">
        <v>120</v>
      </c>
      <c r="E41" s="169">
        <v>1</v>
      </c>
      <c r="F41" s="170"/>
      <c r="G41" s="171">
        <f t="shared" si="0"/>
        <v>0</v>
      </c>
      <c r="H41" s="170"/>
      <c r="I41" s="171">
        <f t="shared" si="1"/>
        <v>0</v>
      </c>
      <c r="J41" s="170"/>
      <c r="K41" s="171">
        <f t="shared" si="2"/>
        <v>0</v>
      </c>
      <c r="L41" s="171">
        <v>21</v>
      </c>
      <c r="M41" s="171">
        <f t="shared" si="3"/>
        <v>0</v>
      </c>
      <c r="N41" s="169">
        <v>0</v>
      </c>
      <c r="O41" s="169">
        <f t="shared" si="4"/>
        <v>0</v>
      </c>
      <c r="P41" s="169">
        <v>0</v>
      </c>
      <c r="Q41" s="169">
        <f t="shared" si="5"/>
        <v>0</v>
      </c>
      <c r="R41" s="171"/>
      <c r="S41" s="171" t="s">
        <v>111</v>
      </c>
      <c r="T41" s="172" t="s">
        <v>112</v>
      </c>
      <c r="U41" s="157">
        <v>0</v>
      </c>
      <c r="V41" s="157">
        <f t="shared" si="6"/>
        <v>0</v>
      </c>
      <c r="W41" s="157"/>
      <c r="X41" s="157" t="s">
        <v>141</v>
      </c>
      <c r="Y41" s="157" t="s">
        <v>114</v>
      </c>
      <c r="Z41" s="147"/>
      <c r="AA41" s="147"/>
      <c r="AB41" s="147"/>
      <c r="AC41" s="147"/>
      <c r="AD41" s="147"/>
      <c r="AE41" s="147"/>
      <c r="AF41" s="147"/>
      <c r="AG41" s="147" t="s">
        <v>142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x14ac:dyDescent="0.2">
      <c r="A42" s="3"/>
      <c r="B42" s="4"/>
      <c r="C42" s="183"/>
      <c r="D42" s="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AE42">
        <v>12</v>
      </c>
      <c r="AF42">
        <v>21</v>
      </c>
      <c r="AG42" t="s">
        <v>92</v>
      </c>
    </row>
    <row r="43" spans="1:60" x14ac:dyDescent="0.2">
      <c r="A43" s="150"/>
      <c r="B43" s="151" t="s">
        <v>29</v>
      </c>
      <c r="C43" s="184"/>
      <c r="D43" s="152"/>
      <c r="E43" s="153"/>
      <c r="F43" s="153"/>
      <c r="G43" s="165">
        <f>G8</f>
        <v>0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AE43">
        <f>SUMIF(L7:L41,AE42,G7:G41)</f>
        <v>0</v>
      </c>
      <c r="AF43">
        <f>SUMIF(L7:L41,AF42,G7:G41)</f>
        <v>0</v>
      </c>
      <c r="AG43" t="s">
        <v>166</v>
      </c>
    </row>
    <row r="44" spans="1:60" x14ac:dyDescent="0.2">
      <c r="C44" s="185"/>
      <c r="D44" s="10"/>
      <c r="AG44" t="s">
        <v>167</v>
      </c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qTfwfLWyn6QapXah7sND6A3tpC42+T567KrUlFzZPh5D1rkE8amRkdlTqQacKLY6I2AEAcyBekIEtjrXbkVEA==" saltValue="0rXpKF7ZPaa8S7MOuS4n8w==" spinCount="100000" sheet="1" formatRows="0"/>
  <mergeCells count="15">
    <mergeCell ref="C25:G25"/>
    <mergeCell ref="C27:G27"/>
    <mergeCell ref="C33:G33"/>
    <mergeCell ref="C14:G14"/>
    <mergeCell ref="C16:G16"/>
    <mergeCell ref="C17:G17"/>
    <mergeCell ref="C19:G19"/>
    <mergeCell ref="C20:G20"/>
    <mergeCell ref="C22:G22"/>
    <mergeCell ref="C12:G12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3E183-B2AA-49B2-81D5-1F4A6DB35F4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3" t="s">
        <v>78</v>
      </c>
      <c r="B1" s="243"/>
      <c r="C1" s="243"/>
      <c r="D1" s="243"/>
      <c r="E1" s="243"/>
      <c r="F1" s="243"/>
      <c r="G1" s="243"/>
      <c r="AG1" t="s">
        <v>79</v>
      </c>
    </row>
    <row r="2" spans="1:60" ht="24.95" customHeight="1" x14ac:dyDescent="0.2">
      <c r="A2" s="139" t="s">
        <v>7</v>
      </c>
      <c r="B2" s="49" t="s">
        <v>43</v>
      </c>
      <c r="C2" s="244" t="s">
        <v>44</v>
      </c>
      <c r="D2" s="245"/>
      <c r="E2" s="245"/>
      <c r="F2" s="245"/>
      <c r="G2" s="246"/>
      <c r="AG2" t="s">
        <v>80</v>
      </c>
    </row>
    <row r="3" spans="1:60" ht="24.95" customHeight="1" x14ac:dyDescent="0.2">
      <c r="A3" s="139" t="s">
        <v>8</v>
      </c>
      <c r="B3" s="49" t="s">
        <v>54</v>
      </c>
      <c r="C3" s="244" t="s">
        <v>55</v>
      </c>
      <c r="D3" s="245"/>
      <c r="E3" s="245"/>
      <c r="F3" s="245"/>
      <c r="G3" s="246"/>
      <c r="AC3" s="120" t="s">
        <v>81</v>
      </c>
      <c r="AG3" t="s">
        <v>82</v>
      </c>
    </row>
    <row r="4" spans="1:60" ht="24.95" customHeight="1" x14ac:dyDescent="0.2">
      <c r="A4" s="140" t="s">
        <v>9</v>
      </c>
      <c r="B4" s="141" t="s">
        <v>49</v>
      </c>
      <c r="C4" s="247" t="s">
        <v>55</v>
      </c>
      <c r="D4" s="248"/>
      <c r="E4" s="248"/>
      <c r="F4" s="248"/>
      <c r="G4" s="249"/>
      <c r="AG4" t="s">
        <v>83</v>
      </c>
    </row>
    <row r="5" spans="1:60" x14ac:dyDescent="0.2">
      <c r="D5" s="10"/>
    </row>
    <row r="6" spans="1:60" ht="38.25" x14ac:dyDescent="0.2">
      <c r="A6" s="143" t="s">
        <v>84</v>
      </c>
      <c r="B6" s="145" t="s">
        <v>85</v>
      </c>
      <c r="C6" s="145" t="s">
        <v>86</v>
      </c>
      <c r="D6" s="144" t="s">
        <v>87</v>
      </c>
      <c r="E6" s="143" t="s">
        <v>88</v>
      </c>
      <c r="F6" s="142" t="s">
        <v>89</v>
      </c>
      <c r="G6" s="143" t="s">
        <v>29</v>
      </c>
      <c r="H6" s="146" t="s">
        <v>30</v>
      </c>
      <c r="I6" s="146" t="s">
        <v>90</v>
      </c>
      <c r="J6" s="146" t="s">
        <v>31</v>
      </c>
      <c r="K6" s="146" t="s">
        <v>91</v>
      </c>
      <c r="L6" s="146" t="s">
        <v>92</v>
      </c>
      <c r="M6" s="146" t="s">
        <v>93</v>
      </c>
      <c r="N6" s="146" t="s">
        <v>94</v>
      </c>
      <c r="O6" s="146" t="s">
        <v>95</v>
      </c>
      <c r="P6" s="146" t="s">
        <v>96</v>
      </c>
      <c r="Q6" s="146" t="s">
        <v>97</v>
      </c>
      <c r="R6" s="146" t="s">
        <v>98</v>
      </c>
      <c r="S6" s="146" t="s">
        <v>99</v>
      </c>
      <c r="T6" s="146" t="s">
        <v>100</v>
      </c>
      <c r="U6" s="146" t="s">
        <v>101</v>
      </c>
      <c r="V6" s="146" t="s">
        <v>102</v>
      </c>
      <c r="W6" s="146" t="s">
        <v>103</v>
      </c>
      <c r="X6" s="146" t="s">
        <v>104</v>
      </c>
      <c r="Y6" s="146" t="s">
        <v>105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59" t="s">
        <v>106</v>
      </c>
      <c r="B8" s="160" t="s">
        <v>72</v>
      </c>
      <c r="C8" s="180" t="s">
        <v>73</v>
      </c>
      <c r="D8" s="161"/>
      <c r="E8" s="162"/>
      <c r="F8" s="163"/>
      <c r="G8" s="163">
        <f>SUMIF(AG9:AG12,"&lt;&gt;NOR",G9:G12)</f>
        <v>0</v>
      </c>
      <c r="H8" s="163"/>
      <c r="I8" s="163">
        <f>SUM(I9:I12)</f>
        <v>0</v>
      </c>
      <c r="J8" s="163"/>
      <c r="K8" s="163">
        <f>SUM(K9:K12)</f>
        <v>0</v>
      </c>
      <c r="L8" s="163"/>
      <c r="M8" s="163">
        <f>SUM(M9:M12)</f>
        <v>0</v>
      </c>
      <c r="N8" s="162"/>
      <c r="O8" s="162">
        <f>SUM(O9:O12)</f>
        <v>0</v>
      </c>
      <c r="P8" s="162"/>
      <c r="Q8" s="162">
        <f>SUM(Q9:Q12)</f>
        <v>0</v>
      </c>
      <c r="R8" s="163"/>
      <c r="S8" s="163"/>
      <c r="T8" s="164"/>
      <c r="U8" s="158"/>
      <c r="V8" s="158">
        <f>SUM(V9:V12)</f>
        <v>0</v>
      </c>
      <c r="W8" s="158"/>
      <c r="X8" s="158"/>
      <c r="Y8" s="158"/>
      <c r="AG8" t="s">
        <v>107</v>
      </c>
    </row>
    <row r="9" spans="1:60" outlineLevel="1" x14ac:dyDescent="0.2">
      <c r="A9" s="166">
        <v>1</v>
      </c>
      <c r="B9" s="167" t="s">
        <v>237</v>
      </c>
      <c r="C9" s="182" t="s">
        <v>238</v>
      </c>
      <c r="D9" s="168" t="s">
        <v>110</v>
      </c>
      <c r="E9" s="169">
        <v>1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9">
        <v>0</v>
      </c>
      <c r="O9" s="169">
        <f>ROUND(E9*N9,2)</f>
        <v>0</v>
      </c>
      <c r="P9" s="169">
        <v>0</v>
      </c>
      <c r="Q9" s="169">
        <f>ROUND(E9*P9,2)</f>
        <v>0</v>
      </c>
      <c r="R9" s="171"/>
      <c r="S9" s="171" t="s">
        <v>111</v>
      </c>
      <c r="T9" s="172" t="s">
        <v>112</v>
      </c>
      <c r="U9" s="157">
        <v>0</v>
      </c>
      <c r="V9" s="157">
        <f>ROUND(E9*U9,2)</f>
        <v>0</v>
      </c>
      <c r="W9" s="157"/>
      <c r="X9" s="157" t="s">
        <v>141</v>
      </c>
      <c r="Y9" s="157" t="s">
        <v>114</v>
      </c>
      <c r="Z9" s="147"/>
      <c r="AA9" s="147"/>
      <c r="AB9" s="147"/>
      <c r="AC9" s="147"/>
      <c r="AD9" s="147"/>
      <c r="AE9" s="147"/>
      <c r="AF9" s="147"/>
      <c r="AG9" s="147" t="s">
        <v>142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45" outlineLevel="2" x14ac:dyDescent="0.2">
      <c r="A10" s="154"/>
      <c r="B10" s="155"/>
      <c r="C10" s="250" t="s">
        <v>239</v>
      </c>
      <c r="D10" s="251"/>
      <c r="E10" s="251"/>
      <c r="F10" s="251"/>
      <c r="G10" s="251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171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86" t="str">
        <f>C10</f>
        <v>do venkovního prostředí. S integrovaným rozvaděčem dieselagregátu, s řídícím panelem. Otáčky 1500 ot/min, chladič s ventilátorem na rámu je dimenzován na teplotu okolí 40°C, palivo diesel/HVO, olej a chladící kapalina připravena na teplotu do -30°C, řídící panel. Napětí 400-230V, 50Hz. Rozměry 3590x1200x1775mm (délka x šířka x výška). Hmotnost 2230kg. Velikost nádrže 334l. Doba provozu na jednu nádrž 10,9hod. Odhlučnění (7m/1m) 69/80 dB.</v>
      </c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6">
        <v>2</v>
      </c>
      <c r="B11" s="167" t="s">
        <v>240</v>
      </c>
      <c r="C11" s="182" t="s">
        <v>241</v>
      </c>
      <c r="D11" s="168" t="s">
        <v>110</v>
      </c>
      <c r="E11" s="169">
        <v>1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69">
        <v>0</v>
      </c>
      <c r="O11" s="169">
        <f>ROUND(E11*N11,2)</f>
        <v>0</v>
      </c>
      <c r="P11" s="169">
        <v>0</v>
      </c>
      <c r="Q11" s="169">
        <f>ROUND(E11*P11,2)</f>
        <v>0</v>
      </c>
      <c r="R11" s="171"/>
      <c r="S11" s="171" t="s">
        <v>111</v>
      </c>
      <c r="T11" s="172" t="s">
        <v>112</v>
      </c>
      <c r="U11" s="157">
        <v>0</v>
      </c>
      <c r="V11" s="157">
        <f>ROUND(E11*U11,2)</f>
        <v>0</v>
      </c>
      <c r="W11" s="157"/>
      <c r="X11" s="157" t="s">
        <v>113</v>
      </c>
      <c r="Y11" s="157" t="s">
        <v>114</v>
      </c>
      <c r="Z11" s="147"/>
      <c r="AA11" s="147"/>
      <c r="AB11" s="147"/>
      <c r="AC11" s="147"/>
      <c r="AD11" s="147"/>
      <c r="AE11" s="147"/>
      <c r="AF11" s="147"/>
      <c r="AG11" s="147" t="s">
        <v>242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33.75" outlineLevel="2" x14ac:dyDescent="0.2">
      <c r="A12" s="154"/>
      <c r="B12" s="155"/>
      <c r="C12" s="250" t="s">
        <v>243</v>
      </c>
      <c r="D12" s="251"/>
      <c r="E12" s="251"/>
      <c r="F12" s="251"/>
      <c r="G12" s="251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171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86" t="str">
        <f>C12</f>
        <v>předinstalační konzultace s technikem-specialistou, složení na místě, nasunutí na připravený základ (předpokladem je bezbariérová trasa, jeřábové práce nejsou součástí nabídkové ceny), připojení na připravenou silovou a komunikační kabeláž, uvedení do provozu, provozní zkouška po dobu 1h, kompletní dokumentace, zaškolení obsluhy.</v>
      </c>
      <c r="BB12" s="147"/>
      <c r="BC12" s="147"/>
      <c r="BD12" s="147"/>
      <c r="BE12" s="147"/>
      <c r="BF12" s="147"/>
      <c r="BG12" s="147"/>
      <c r="BH12" s="147"/>
    </row>
    <row r="13" spans="1:60" x14ac:dyDescent="0.2">
      <c r="A13" s="3"/>
      <c r="B13" s="4"/>
      <c r="C13" s="183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E13">
        <v>12</v>
      </c>
      <c r="AF13">
        <v>21</v>
      </c>
      <c r="AG13" t="s">
        <v>92</v>
      </c>
    </row>
    <row r="14" spans="1:60" x14ac:dyDescent="0.2">
      <c r="A14" s="150"/>
      <c r="B14" s="151" t="s">
        <v>29</v>
      </c>
      <c r="C14" s="184"/>
      <c r="D14" s="152"/>
      <c r="E14" s="153"/>
      <c r="F14" s="153"/>
      <c r="G14" s="165">
        <f>G8</f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E14">
        <f>SUMIF(L7:L12,AE13,G7:G12)</f>
        <v>0</v>
      </c>
      <c r="AF14">
        <f>SUMIF(L7:L12,AF13,G7:G12)</f>
        <v>0</v>
      </c>
      <c r="AG14" t="s">
        <v>166</v>
      </c>
    </row>
    <row r="15" spans="1:60" x14ac:dyDescent="0.2">
      <c r="C15" s="185"/>
      <c r="D15" s="10"/>
      <c r="AG15" t="s">
        <v>167</v>
      </c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0axI0xskHpBjCpYae9ssflEsx3PT+8734ywOIbSS3av3TUfjR/QvP9KqJ6taxztY3o5zvHHpo5TednplxVOWg==" saltValue="3WwGszaIs/e0ie26oCzTzQ==" spinCount="100000" sheet="1" formatRows="0"/>
  <mergeCells count="6">
    <mergeCell ref="C12:G12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721 1 Pol</vt:lpstr>
      <vt:lpstr>724 1 Pol</vt:lpstr>
      <vt:lpstr>725 1 Pol</vt:lpstr>
      <vt:lpstr>728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'721 1 Pol'!Názvy_tisku</vt:lpstr>
      <vt:lpstr>'724 1 Pol'!Názvy_tisku</vt:lpstr>
      <vt:lpstr>'725 1 Pol'!Názvy_tisku</vt:lpstr>
      <vt:lpstr>'728 1 Pol'!Názvy_tisku</vt:lpstr>
      <vt:lpstr>oadresa</vt:lpstr>
      <vt:lpstr>Stavba!Objednatel</vt:lpstr>
      <vt:lpstr>Stavba!Objekt</vt:lpstr>
      <vt:lpstr>'721 1 Pol'!Oblast_tisku</vt:lpstr>
      <vt:lpstr>'724 1 Pol'!Oblast_tisku</vt:lpstr>
      <vt:lpstr>'725 1 Pol'!Oblast_tisku</vt:lpstr>
      <vt:lpstr>'728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Hermanek</dc:creator>
  <cp:lastModifiedBy>Ivo Hermanek</cp:lastModifiedBy>
  <cp:lastPrinted>2019-03-19T12:27:02Z</cp:lastPrinted>
  <dcterms:created xsi:type="dcterms:W3CDTF">2009-04-08T07:15:50Z</dcterms:created>
  <dcterms:modified xsi:type="dcterms:W3CDTF">2026-01-20T15:18:11Z</dcterms:modified>
</cp:coreProperties>
</file>